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LOURDES\MATEO-LU 2022\01.  Estadísticas\24. FINALES POR SATÉLITE\2025\III TRIMESTRE\"/>
    </mc:Choice>
  </mc:AlternateContent>
  <bookViews>
    <workbookView xWindow="0" yWindow="0" windowWidth="28800" windowHeight="12315"/>
  </bookViews>
  <sheets>
    <sheet name="Índice" sheetId="29" r:id="rId1"/>
    <sheet name="Abonados-terminales" sheetId="26" r:id="rId2"/>
    <sheet name="Participación de mercado" sheetId="27" r:id="rId3"/>
    <sheet name="Hoja2" sheetId="31" state="hidden" r:id="rId4"/>
    <sheet name="Hoja1" sheetId="30" state="hidden" r:id="rId5"/>
  </sheets>
  <externalReferences>
    <externalReference r:id="rId6"/>
  </externalReferences>
  <definedNames>
    <definedName name="_xlnm._FilterDatabase" localSheetId="1" hidden="1">'Abonados-terminales'!$A$6:$AW$117</definedName>
    <definedName name="_xlnm._FilterDatabase" localSheetId="4" hidden="1">Hoja1!$A$2:$E$19</definedName>
    <definedName name="_xlnm._FilterDatabase" localSheetId="3" hidden="1">Hoja2!$B$1</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9" i="27" l="1"/>
  <c r="C30" i="27"/>
  <c r="D29" i="27" s="1"/>
  <c r="AW136" i="26" l="1"/>
  <c r="AW137" i="26"/>
  <c r="AW138" i="26"/>
  <c r="AV136" i="26"/>
  <c r="AV137" i="26"/>
  <c r="AV138" i="26"/>
  <c r="C27" i="27" l="1"/>
  <c r="C26" i="27"/>
  <c r="C25" i="27"/>
  <c r="C24" i="27"/>
  <c r="C23" i="27"/>
  <c r="C22" i="27"/>
  <c r="C21" i="27"/>
  <c r="C20" i="27"/>
  <c r="C19" i="27"/>
  <c r="C18" i="27"/>
  <c r="C17" i="27"/>
  <c r="C16" i="27"/>
  <c r="C15" i="27"/>
  <c r="C14" i="27"/>
  <c r="C13" i="27"/>
  <c r="C12" i="27"/>
  <c r="AW133" i="26" l="1"/>
  <c r="AW134" i="26"/>
  <c r="AW135" i="26"/>
  <c r="AV133" i="26"/>
  <c r="AV134" i="26"/>
  <c r="AV135" i="26"/>
  <c r="C28" i="27" l="1"/>
  <c r="B14" i="27"/>
  <c r="B28" i="27"/>
  <c r="C3" i="31"/>
  <c r="B25" i="27"/>
  <c r="B24" i="27"/>
  <c r="B26" i="27"/>
  <c r="B17" i="27"/>
  <c r="B27" i="27"/>
  <c r="B23" i="27"/>
  <c r="B12" i="27"/>
  <c r="B22" i="27"/>
  <c r="B13" i="27"/>
  <c r="C18" i="31"/>
  <c r="C17" i="31"/>
  <c r="C16" i="31"/>
  <c r="C15" i="31"/>
  <c r="C14" i="31"/>
  <c r="C13" i="31"/>
  <c r="C12" i="31"/>
  <c r="C11" i="31"/>
  <c r="C10" i="31"/>
  <c r="C9" i="31"/>
  <c r="C8" i="31"/>
  <c r="C7" i="31"/>
  <c r="C6" i="31"/>
  <c r="C5" i="31"/>
  <c r="C4" i="31"/>
  <c r="C2" i="31"/>
  <c r="B16" i="27" l="1"/>
  <c r="B19" i="27"/>
  <c r="B15" i="27"/>
  <c r="B21" i="27"/>
  <c r="B18" i="27"/>
  <c r="B20" i="27"/>
  <c r="AW130" i="26"/>
  <c r="AW131" i="26"/>
  <c r="AW132" i="26"/>
  <c r="AV130" i="26"/>
  <c r="AV131" i="26"/>
  <c r="AV132" i="26"/>
  <c r="AW127" i="26" l="1"/>
  <c r="AW128" i="26"/>
  <c r="AW129" i="26"/>
  <c r="AV127" i="26"/>
  <c r="AV128" i="26"/>
  <c r="AV129" i="26"/>
  <c r="D28" i="27" l="1"/>
  <c r="D12" i="27"/>
  <c r="D13" i="27"/>
  <c r="D14" i="27"/>
  <c r="D18" i="30"/>
  <c r="D17" i="30"/>
  <c r="D16" i="30"/>
  <c r="D15" i="30"/>
  <c r="D14" i="30"/>
  <c r="D13" i="30"/>
  <c r="D12" i="30"/>
  <c r="D11" i="30"/>
  <c r="D10" i="30"/>
  <c r="D9" i="30"/>
  <c r="D8" i="30"/>
  <c r="D7" i="30"/>
  <c r="D6" i="30"/>
  <c r="D5" i="30"/>
  <c r="D4" i="30"/>
  <c r="D3" i="30"/>
  <c r="C18" i="30"/>
  <c r="C17" i="30"/>
  <c r="C16" i="30"/>
  <c r="C15" i="30"/>
  <c r="C14" i="30"/>
  <c r="C13" i="30"/>
  <c r="C12" i="30"/>
  <c r="C11" i="30"/>
  <c r="C10" i="30"/>
  <c r="C9" i="30"/>
  <c r="C8" i="30"/>
  <c r="C7" i="30"/>
  <c r="C6" i="30"/>
  <c r="C5" i="30"/>
  <c r="C4" i="30"/>
  <c r="C3" i="30"/>
  <c r="AW125" i="26"/>
  <c r="AW126" i="26"/>
  <c r="AW124" i="26"/>
  <c r="AV125" i="26"/>
  <c r="AV126" i="26"/>
  <c r="AV124" i="26"/>
  <c r="AW121" i="26" l="1"/>
  <c r="AV123" i="26"/>
  <c r="AV121" i="26"/>
  <c r="B8" i="27"/>
  <c r="B7" i="27"/>
  <c r="A8" i="26"/>
  <c r="A7" i="26"/>
  <c r="AV122" i="26"/>
  <c r="AW122" i="26"/>
  <c r="AW123" i="26"/>
  <c r="AW120" i="26" l="1"/>
  <c r="AW118" i="26"/>
  <c r="AW119" i="26"/>
  <c r="AV118" i="26"/>
  <c r="AV119" i="26"/>
  <c r="AV120" i="26"/>
  <c r="C19" i="30" l="1"/>
  <c r="D19" i="30"/>
  <c r="AA112" i="26"/>
  <c r="Z112" i="26"/>
  <c r="E4" i="30" l="1"/>
  <c r="E3" i="30"/>
  <c r="E5" i="30"/>
  <c r="E6" i="30"/>
  <c r="Z113" i="26"/>
  <c r="AA113" i="26"/>
  <c r="AA114" i="26" l="1"/>
  <c r="Z114" i="26"/>
  <c r="P72" i="26" l="1"/>
  <c r="P71" i="26"/>
  <c r="P70" i="26"/>
  <c r="AA78" i="26"/>
  <c r="Z78" i="26"/>
  <c r="AA77" i="26"/>
  <c r="Z77" i="26"/>
  <c r="AA76" i="26"/>
  <c r="Z76" i="26"/>
  <c r="AA75" i="26"/>
  <c r="Z75" i="26"/>
  <c r="AA74" i="26"/>
  <c r="Z74" i="26"/>
  <c r="AA73" i="26"/>
  <c r="Z73" i="26"/>
  <c r="AA72" i="26"/>
  <c r="Z72" i="26"/>
  <c r="AA71" i="26"/>
  <c r="Z71" i="26"/>
  <c r="AA70" i="26"/>
  <c r="Z70" i="26"/>
  <c r="AC69" i="26"/>
  <c r="AB69" i="26"/>
  <c r="AC68" i="26"/>
  <c r="AB68" i="26"/>
  <c r="AC67" i="26"/>
  <c r="AB67" i="26"/>
  <c r="AC66" i="26"/>
  <c r="AB66" i="26"/>
  <c r="AC65" i="26"/>
  <c r="AB65" i="26"/>
  <c r="AC64" i="26"/>
  <c r="AB64" i="26"/>
  <c r="AC63" i="26"/>
  <c r="AB63" i="26"/>
  <c r="AC62" i="26"/>
  <c r="AB62" i="26"/>
  <c r="AC61" i="26"/>
  <c r="AB61" i="26"/>
  <c r="AC57" i="26"/>
  <c r="AB57" i="26"/>
  <c r="AC56" i="26"/>
  <c r="AB56" i="26"/>
  <c r="W53" i="26"/>
  <c r="V53" i="26"/>
  <c r="W52" i="26"/>
  <c r="V52" i="26"/>
  <c r="W51" i="26"/>
  <c r="V51" i="26"/>
  <c r="W50" i="26"/>
  <c r="V50" i="26"/>
  <c r="W49" i="26"/>
  <c r="V49" i="26"/>
  <c r="W48" i="26"/>
  <c r="V48" i="26"/>
  <c r="W47" i="26"/>
  <c r="V47" i="26"/>
  <c r="W46" i="26"/>
  <c r="V46" i="26"/>
  <c r="W45" i="26"/>
  <c r="V45" i="26"/>
  <c r="W44" i="26"/>
  <c r="V44" i="26"/>
  <c r="W43" i="26"/>
  <c r="V43" i="26"/>
  <c r="G75" i="26"/>
  <c r="F75" i="26"/>
  <c r="G74" i="26"/>
  <c r="F74" i="26"/>
  <c r="G73" i="26"/>
  <c r="F73" i="26"/>
  <c r="C78" i="26"/>
  <c r="B78" i="26"/>
  <c r="C77" i="26"/>
  <c r="B77" i="26"/>
  <c r="C76" i="26"/>
  <c r="B76" i="26"/>
  <c r="C75" i="26"/>
  <c r="B75" i="26"/>
  <c r="C74" i="26"/>
  <c r="B74" i="26"/>
  <c r="C73" i="26"/>
  <c r="B73" i="26"/>
  <c r="C72" i="26"/>
  <c r="B72" i="26"/>
  <c r="C71" i="26"/>
  <c r="B71" i="26"/>
  <c r="C70" i="26"/>
  <c r="B70" i="26"/>
  <c r="C69" i="26"/>
  <c r="B69" i="26"/>
  <c r="C68" i="26"/>
  <c r="B68" i="26"/>
  <c r="C67" i="26"/>
  <c r="B67" i="26"/>
  <c r="C66" i="26"/>
  <c r="B66" i="26"/>
  <c r="C65" i="26"/>
  <c r="B65" i="26"/>
  <c r="C64" i="26"/>
  <c r="B64" i="26"/>
  <c r="C63" i="26"/>
  <c r="B63" i="26"/>
  <c r="C62" i="26"/>
  <c r="B62" i="26"/>
  <c r="C61" i="26"/>
  <c r="B61" i="26"/>
  <c r="C60" i="26"/>
  <c r="B60" i="26"/>
  <c r="C59" i="26"/>
  <c r="B59" i="26"/>
  <c r="C58" i="26"/>
  <c r="B58" i="26"/>
  <c r="AV71" i="26" l="1"/>
  <c r="AV70" i="26"/>
  <c r="AV72" i="26"/>
  <c r="AO91" i="26"/>
  <c r="AO92" i="26" s="1"/>
  <c r="AO93" i="26" s="1"/>
  <c r="AN91" i="26"/>
  <c r="AN92" i="26" s="1"/>
  <c r="AN93" i="26" s="1"/>
  <c r="N91" i="26"/>
  <c r="O91" i="26"/>
  <c r="O92" i="26" s="1"/>
  <c r="O93" i="26" s="1"/>
  <c r="N92" i="26" l="1"/>
  <c r="F29" i="30"/>
  <c r="F30" i="30" s="1"/>
  <c r="F31" i="30" s="1"/>
  <c r="E29" i="30"/>
  <c r="E30" i="30" s="1"/>
  <c r="E31" i="30" s="1"/>
  <c r="L26" i="30"/>
  <c r="L27" i="30" s="1"/>
  <c r="L28" i="30" s="1"/>
  <c r="L29" i="30" s="1"/>
  <c r="L30" i="30" s="1"/>
  <c r="L31" i="30" s="1"/>
  <c r="M26" i="30"/>
  <c r="M27" i="30" s="1"/>
  <c r="M28" i="30" s="1"/>
  <c r="M29" i="30" s="1"/>
  <c r="M30" i="30" s="1"/>
  <c r="M31" i="30" s="1"/>
  <c r="N26" i="30"/>
  <c r="N27" i="30" s="1"/>
  <c r="N28" i="30" s="1"/>
  <c r="O26" i="30"/>
  <c r="O27" i="30" s="1"/>
  <c r="O28" i="30" s="1"/>
  <c r="P30" i="30"/>
  <c r="P31" i="30" s="1"/>
  <c r="Q30" i="30"/>
  <c r="Q31" i="30" s="1"/>
  <c r="N93" i="26" l="1"/>
  <c r="B16" i="30"/>
  <c r="B15" i="30"/>
  <c r="B14" i="30"/>
  <c r="B13" i="30"/>
  <c r="B12" i="30"/>
  <c r="B11" i="30"/>
  <c r="B10" i="30"/>
  <c r="B9" i="30"/>
  <c r="B8" i="30"/>
  <c r="B7" i="30"/>
  <c r="B6" i="30"/>
  <c r="B5" i="30"/>
  <c r="B3" i="30"/>
  <c r="B4" i="30"/>
  <c r="N81" i="26" l="1"/>
  <c r="O81" i="26"/>
  <c r="O79" i="26"/>
  <c r="P79" i="26"/>
  <c r="P80" i="26" s="1"/>
  <c r="P81" i="26" s="1"/>
  <c r="Q79" i="26"/>
  <c r="Q80" i="26" s="1"/>
  <c r="Q81" i="26" s="1"/>
  <c r="N79" i="26"/>
  <c r="K79" i="26"/>
  <c r="J79" i="26"/>
  <c r="D17" i="27" l="1"/>
  <c r="D15" i="27"/>
  <c r="D27" i="27"/>
  <c r="D16" i="27"/>
  <c r="D22" i="27"/>
  <c r="D25" i="27"/>
  <c r="D18" i="27"/>
  <c r="D24" i="27"/>
  <c r="D19" i="27"/>
  <c r="D21" i="27"/>
  <c r="D23" i="27"/>
  <c r="D26" i="27"/>
  <c r="D20" i="27"/>
  <c r="Q82" i="26"/>
  <c r="Q83" i="26" s="1"/>
  <c r="Q84" i="26" s="1"/>
  <c r="Q85" i="26" s="1"/>
  <c r="Q86" i="26" s="1"/>
  <c r="Q87" i="26" s="1"/>
  <c r="Q88" i="26" s="1"/>
  <c r="Q89" i="26" s="1"/>
  <c r="Q90" i="26" s="1"/>
  <c r="Q91" i="26" s="1"/>
  <c r="Q92" i="26" s="1"/>
  <c r="Q93" i="26" s="1"/>
  <c r="Q94" i="26" s="1"/>
  <c r="Q95" i="26" s="1"/>
  <c r="Q96" i="26" s="1"/>
  <c r="P82" i="26"/>
  <c r="P83" i="26" s="1"/>
  <c r="P84" i="26" s="1"/>
  <c r="P85" i="26" s="1"/>
  <c r="P86" i="26" s="1"/>
  <c r="P87" i="26" s="1"/>
  <c r="P88" i="26" s="1"/>
  <c r="P89" i="26" s="1"/>
  <c r="P90" i="26" s="1"/>
  <c r="P91" i="26" s="1"/>
  <c r="P92" i="26" s="1"/>
  <c r="P93" i="26" s="1"/>
  <c r="P94" i="26" s="1"/>
  <c r="P95" i="26" s="1"/>
  <c r="P96" i="26" s="1"/>
  <c r="O82" i="26"/>
  <c r="N82" i="26"/>
  <c r="K80" i="26"/>
  <c r="J80" i="26"/>
  <c r="Q97" i="26" l="1"/>
  <c r="AW96" i="26"/>
  <c r="P97" i="26"/>
  <c r="AV96" i="26"/>
  <c r="D30" i="27"/>
  <c r="N83" i="26"/>
  <c r="N84" i="26" s="1"/>
  <c r="O83" i="26"/>
  <c r="J81" i="26"/>
  <c r="K81" i="26"/>
  <c r="AC76" i="26"/>
  <c r="P98" i="26" l="1"/>
  <c r="AV97" i="26"/>
  <c r="Q98" i="26"/>
  <c r="AW97" i="26"/>
  <c r="O84" i="26"/>
  <c r="AC78" i="26"/>
  <c r="AC79" i="26" s="1"/>
  <c r="AB78" i="26"/>
  <c r="AB77" i="26"/>
  <c r="AB76" i="26"/>
  <c r="AC77" i="26"/>
  <c r="Q99" i="26" l="1"/>
  <c r="AW98" i="26"/>
  <c r="P99" i="26"/>
  <c r="AV98" i="26"/>
  <c r="AB79" i="26"/>
  <c r="AB80" i="26" s="1"/>
  <c r="AB81" i="26" s="1"/>
  <c r="AC80" i="26"/>
  <c r="AC81" i="26" s="1"/>
  <c r="P100" i="26" l="1"/>
  <c r="AV99" i="26"/>
  <c r="Q100" i="26"/>
  <c r="AW99" i="26"/>
  <c r="AB82" i="26"/>
  <c r="AC82" i="26"/>
  <c r="Q101" i="26" l="1"/>
  <c r="AW100" i="26"/>
  <c r="P101" i="26"/>
  <c r="AV100" i="26"/>
  <c r="AC83" i="26"/>
  <c r="AW82" i="26"/>
  <c r="AB83" i="26"/>
  <c r="AV82" i="26"/>
  <c r="P102" i="26" l="1"/>
  <c r="AV101" i="26"/>
  <c r="Q102" i="26"/>
  <c r="AW101" i="26"/>
  <c r="AB84" i="26"/>
  <c r="AV83" i="26"/>
  <c r="AC84" i="26"/>
  <c r="AW83" i="26"/>
  <c r="AV12" i="26"/>
  <c r="AW12" i="26"/>
  <c r="AV13" i="26"/>
  <c r="AW13" i="26"/>
  <c r="AV14" i="26"/>
  <c r="AW14" i="26"/>
  <c r="AV15" i="26"/>
  <c r="AW15" i="26"/>
  <c r="AV16" i="26"/>
  <c r="AW16" i="26"/>
  <c r="AV17" i="26"/>
  <c r="AW17" i="26"/>
  <c r="AV18" i="26"/>
  <c r="AW18" i="26"/>
  <c r="AV19" i="26"/>
  <c r="AW19" i="26"/>
  <c r="AV20" i="26"/>
  <c r="AW20" i="26"/>
  <c r="AV21" i="26"/>
  <c r="AW21" i="26"/>
  <c r="AV22" i="26"/>
  <c r="AW22" i="26"/>
  <c r="AV23" i="26"/>
  <c r="AW23" i="26"/>
  <c r="AV24" i="26"/>
  <c r="AW24" i="26"/>
  <c r="AV25" i="26"/>
  <c r="AW25" i="26"/>
  <c r="AV26" i="26"/>
  <c r="AW26" i="26"/>
  <c r="AV27" i="26"/>
  <c r="AW27" i="26"/>
  <c r="AV28" i="26"/>
  <c r="AW28" i="26"/>
  <c r="AV29" i="26"/>
  <c r="AW29" i="26"/>
  <c r="AV30" i="26"/>
  <c r="AW30" i="26"/>
  <c r="AV31" i="26"/>
  <c r="AW31" i="26"/>
  <c r="AV32" i="26"/>
  <c r="AW32" i="26"/>
  <c r="AV33" i="26"/>
  <c r="AW33" i="26"/>
  <c r="AV34" i="26"/>
  <c r="AW34" i="26"/>
  <c r="AV35" i="26"/>
  <c r="AW35" i="26"/>
  <c r="AV36" i="26"/>
  <c r="AW36" i="26"/>
  <c r="AV37" i="26"/>
  <c r="AW37" i="26"/>
  <c r="AV38" i="26"/>
  <c r="AW38" i="26"/>
  <c r="AV39" i="26"/>
  <c r="AW39" i="26"/>
  <c r="AW40" i="26"/>
  <c r="AW41" i="26"/>
  <c r="AW42" i="26"/>
  <c r="AV54" i="26"/>
  <c r="AW54" i="26"/>
  <c r="AV55" i="26"/>
  <c r="AW55" i="26"/>
  <c r="AW11" i="26"/>
  <c r="AV11" i="26"/>
  <c r="Q103" i="26" l="1"/>
  <c r="AW102" i="26"/>
  <c r="P103" i="26"/>
  <c r="AV102" i="26"/>
  <c r="AW84" i="26"/>
  <c r="AC85" i="26"/>
  <c r="AV84" i="26"/>
  <c r="AB85" i="26"/>
  <c r="P104" i="26" l="1"/>
  <c r="AV103" i="26"/>
  <c r="Q104" i="26"/>
  <c r="AW103" i="26"/>
  <c r="AB86" i="26"/>
  <c r="AB87" i="26" s="1"/>
  <c r="AB88" i="26" s="1"/>
  <c r="AB89" i="26" s="1"/>
  <c r="AB90" i="26" s="1"/>
  <c r="AB91" i="26" s="1"/>
  <c r="AV85" i="26"/>
  <c r="AC86" i="26"/>
  <c r="AW85" i="26"/>
  <c r="Q105" i="26" l="1"/>
  <c r="AW104" i="26"/>
  <c r="P105" i="26"/>
  <c r="AV104" i="26"/>
  <c r="AB92" i="26"/>
  <c r="AV91" i="26"/>
  <c r="AC87" i="26"/>
  <c r="AC88" i="26" s="1"/>
  <c r="AC89" i="26" s="1"/>
  <c r="AC90" i="26" s="1"/>
  <c r="AC91" i="26" s="1"/>
  <c r="AW86" i="26"/>
  <c r="AV86" i="26"/>
  <c r="P106" i="26" l="1"/>
  <c r="AV105" i="26"/>
  <c r="Q106" i="26"/>
  <c r="AW105" i="26"/>
  <c r="AC92" i="26"/>
  <c r="AW91" i="26"/>
  <c r="AB93" i="26"/>
  <c r="AB94" i="26" s="1"/>
  <c r="AV92" i="26"/>
  <c r="AV88" i="26"/>
  <c r="AW88" i="26"/>
  <c r="AV87" i="26"/>
  <c r="AW87" i="26"/>
  <c r="AW60" i="26"/>
  <c r="AV60" i="26"/>
  <c r="AW58" i="26"/>
  <c r="AV58" i="26"/>
  <c r="AW59" i="26"/>
  <c r="AV59" i="26"/>
  <c r="AW57" i="26"/>
  <c r="AV57" i="26"/>
  <c r="Q107" i="26" l="1"/>
  <c r="AW106" i="26"/>
  <c r="P107" i="26"/>
  <c r="AV106" i="26"/>
  <c r="AB95" i="26"/>
  <c r="AV93" i="26"/>
  <c r="AC93" i="26"/>
  <c r="AC94" i="26" s="1"/>
  <c r="AW92" i="26"/>
  <c r="AW89" i="26"/>
  <c r="AV89" i="26"/>
  <c r="AV61" i="26"/>
  <c r="AW61" i="26"/>
  <c r="AV56" i="26"/>
  <c r="AW56" i="26"/>
  <c r="P108" i="26" l="1"/>
  <c r="AV107" i="26"/>
  <c r="Q108" i="26"/>
  <c r="AW107" i="26"/>
  <c r="AC95" i="26"/>
  <c r="AW93" i="26"/>
  <c r="AB96" i="26"/>
  <c r="AV94" i="26"/>
  <c r="AV90" i="26"/>
  <c r="AW90" i="26"/>
  <c r="Z79" i="26"/>
  <c r="AV62" i="26"/>
  <c r="AW62" i="26"/>
  <c r="Q109" i="26" l="1"/>
  <c r="AW108" i="26"/>
  <c r="P109" i="26"/>
  <c r="AV108" i="26"/>
  <c r="AB97" i="26"/>
  <c r="AB98" i="26" s="1"/>
  <c r="AB99" i="26" s="1"/>
  <c r="AB100" i="26" s="1"/>
  <c r="AB101" i="26" s="1"/>
  <c r="AB102" i="26" s="1"/>
  <c r="AB103" i="26" s="1"/>
  <c r="AB104" i="26" s="1"/>
  <c r="AB105" i="26" s="1"/>
  <c r="AB106" i="26" s="1"/>
  <c r="AB107" i="26" s="1"/>
  <c r="AB108" i="26" s="1"/>
  <c r="AB109" i="26" s="1"/>
  <c r="AB110" i="26" s="1"/>
  <c r="AB111" i="26" s="1"/>
  <c r="AB112" i="26" s="1"/>
  <c r="AB113" i="26" s="1"/>
  <c r="AB114" i="26" s="1"/>
  <c r="AV95" i="26"/>
  <c r="AC96" i="26"/>
  <c r="AW94" i="26"/>
  <c r="Z80" i="26"/>
  <c r="AV79" i="26"/>
  <c r="AA79" i="26"/>
  <c r="AW63" i="26"/>
  <c r="AV63" i="26"/>
  <c r="AV52" i="26"/>
  <c r="AV50" i="26"/>
  <c r="AV46" i="26"/>
  <c r="AW51" i="26"/>
  <c r="AW47" i="26"/>
  <c r="AW52" i="26"/>
  <c r="AV49" i="26"/>
  <c r="AV45" i="26"/>
  <c r="AW50" i="26"/>
  <c r="AW46" i="26"/>
  <c r="AV43" i="26"/>
  <c r="AV48" i="26"/>
  <c r="AV44" i="26"/>
  <c r="AW49" i="26"/>
  <c r="AW45" i="26"/>
  <c r="AV51" i="26"/>
  <c r="AV47" i="26"/>
  <c r="AW43" i="26"/>
  <c r="AW48" i="26"/>
  <c r="AW44" i="26"/>
  <c r="P110" i="26" l="1"/>
  <c r="AV109" i="26"/>
  <c r="Q110" i="26"/>
  <c r="AW109" i="26"/>
  <c r="AC97" i="26"/>
  <c r="AC98" i="26" s="1"/>
  <c r="AC99" i="26" s="1"/>
  <c r="AC100" i="26" s="1"/>
  <c r="AC101" i="26" s="1"/>
  <c r="AC102" i="26" s="1"/>
  <c r="AC103" i="26" s="1"/>
  <c r="AC104" i="26" s="1"/>
  <c r="AC105" i="26" s="1"/>
  <c r="AC106" i="26" s="1"/>
  <c r="AC107" i="26" s="1"/>
  <c r="AC108" i="26" s="1"/>
  <c r="AC109" i="26" s="1"/>
  <c r="AC110" i="26" s="1"/>
  <c r="AC111" i="26" s="1"/>
  <c r="AC112" i="26" s="1"/>
  <c r="AC113" i="26" s="1"/>
  <c r="AC114" i="26" s="1"/>
  <c r="AW95" i="26"/>
  <c r="E12" i="30"/>
  <c r="E11" i="30"/>
  <c r="E15" i="30"/>
  <c r="E9" i="30"/>
  <c r="E14" i="30"/>
  <c r="E16" i="30"/>
  <c r="E10" i="30"/>
  <c r="E7" i="30"/>
  <c r="E13" i="30"/>
  <c r="E8" i="30"/>
  <c r="AA80" i="26"/>
  <c r="AW79" i="26"/>
  <c r="Z81" i="26"/>
  <c r="AV80" i="26"/>
  <c r="AW64" i="26"/>
  <c r="AV64" i="26"/>
  <c r="AW53" i="26"/>
  <c r="AV53" i="26"/>
  <c r="Q111" i="26" l="1"/>
  <c r="AW110" i="26"/>
  <c r="P111" i="26"/>
  <c r="AV110" i="26"/>
  <c r="AV81" i="26"/>
  <c r="AA81" i="26"/>
  <c r="AW80" i="26"/>
  <c r="AV65" i="26"/>
  <c r="AW65" i="26"/>
  <c r="P40" i="26"/>
  <c r="AV40" i="26" s="1"/>
  <c r="P112" i="26" l="1"/>
  <c r="AV111" i="26"/>
  <c r="Q112" i="26"/>
  <c r="AW111" i="26"/>
  <c r="AW81" i="26"/>
  <c r="AW66" i="26"/>
  <c r="AV66" i="26"/>
  <c r="P41" i="26"/>
  <c r="AV41" i="26" s="1"/>
  <c r="Q113" i="26" l="1"/>
  <c r="AW112" i="26"/>
  <c r="P113" i="26"/>
  <c r="AV112" i="26"/>
  <c r="AV67" i="26"/>
  <c r="AW67" i="26"/>
  <c r="P42" i="26"/>
  <c r="AV42" i="26" s="1"/>
  <c r="P114" i="26" l="1"/>
  <c r="AV113" i="26"/>
  <c r="Q114" i="26"/>
  <c r="AW113" i="26"/>
  <c r="AW68" i="26"/>
  <c r="AV68" i="26"/>
  <c r="Q115" i="26" l="1"/>
  <c r="AW114" i="26"/>
  <c r="P115" i="26"/>
  <c r="AV114" i="26"/>
  <c r="AV69" i="26"/>
  <c r="AW69" i="26"/>
  <c r="P116" i="26" l="1"/>
  <c r="AV115" i="26"/>
  <c r="Q116" i="26"/>
  <c r="AW115" i="26"/>
  <c r="AW70" i="26"/>
  <c r="Q117" i="26" l="1"/>
  <c r="AW117" i="26" s="1"/>
  <c r="AW116" i="26"/>
  <c r="P117" i="26"/>
  <c r="AV117" i="26" s="1"/>
  <c r="AV116" i="26"/>
  <c r="AW71" i="26"/>
  <c r="AW72" i="26" l="1"/>
  <c r="AV73" i="26" l="1"/>
  <c r="AW73" i="26"/>
  <c r="AV74" i="26" l="1"/>
  <c r="AW74" i="26"/>
  <c r="AW75" i="26" l="1"/>
  <c r="AV75" i="26"/>
  <c r="AV76" i="26" l="1"/>
  <c r="AW76" i="26"/>
  <c r="AW77" i="26" l="1"/>
  <c r="AV77" i="26"/>
  <c r="AV78" i="26" l="1"/>
  <c r="AW78" i="26"/>
  <c r="E19" i="30" l="1"/>
</calcChain>
</file>

<file path=xl/sharedStrings.xml><?xml version="1.0" encoding="utf-8"?>
<sst xmlns="http://schemas.openxmlformats.org/spreadsheetml/2006/main" count="222" uniqueCount="113">
  <si>
    <t>MES</t>
  </si>
  <si>
    <t xml:space="preserve">TOTAL ABONADOS </t>
  </si>
  <si>
    <t xml:space="preserve">TOTAL TERMINALES ACTIVOS </t>
  </si>
  <si>
    <t>TOTAL TERMINALES</t>
  </si>
  <si>
    <t>ALMEIDA BRANDS JOSE FRANCISCO</t>
  </si>
  <si>
    <t>COMSATEL S.A.</t>
  </si>
  <si>
    <t>SERVICIOS FINALES DE TELECOMINICACIONES POR SATÉLITE</t>
  </si>
  <si>
    <t>ELECTROMARINA CIA. LTDA.</t>
  </si>
  <si>
    <t>TOTAL ABONADOS</t>
  </si>
  <si>
    <t>NÚMERO DE TÉRMINALES</t>
  </si>
  <si>
    <t>TOTAL:</t>
  </si>
  <si>
    <t>Fuente: Registros administrativos ARCOTEL</t>
  </si>
  <si>
    <t>Abonados y Terminales</t>
  </si>
  <si>
    <t xml:space="preserve">Categoría: Abonados y Terminales </t>
  </si>
  <si>
    <t>SERVICIOS FINALES DE TELECOMUNICACIONES POR SATÉLITE</t>
  </si>
  <si>
    <t xml:space="preserve">Índice </t>
  </si>
  <si>
    <t>Hoja</t>
  </si>
  <si>
    <t>Descripción</t>
  </si>
  <si>
    <t>1. Abonados y Terminales</t>
  </si>
  <si>
    <t>2. Participación de Mercado</t>
  </si>
  <si>
    <t>3. Evolución</t>
  </si>
  <si>
    <t>Contiene información mensualizada del número de abonados y terminales por prestador</t>
  </si>
  <si>
    <t>Participación de Mercado por prestador en relación al número de terminales</t>
  </si>
  <si>
    <t>Gráfico de la evolución del número de abonados y terminales por prestador</t>
  </si>
  <si>
    <t>Volver al Índice</t>
  </si>
  <si>
    <t>PRESTADOR</t>
  </si>
  <si>
    <t>TUNASAT S.A.</t>
  </si>
  <si>
    <t>BRUCARTE S.A.</t>
  </si>
  <si>
    <t>Color gris</t>
  </si>
  <si>
    <t>Se utiliza este color para indicar que la información publicada hace referencia a títulos habilitantes terminados, cancelados. La información se continua publicando con fin de mantener un histórico de los títulos habilitantes otorgados</t>
  </si>
  <si>
    <t>Color celeste</t>
  </si>
  <si>
    <t>Se utiliza este color para indicar que la información publicada ha sido extraida de los reportes presentados por los prestadores para el periodo establecido.</t>
  </si>
  <si>
    <t>Nota 1</t>
  </si>
  <si>
    <t>Color verde</t>
  </si>
  <si>
    <t>NETTEL S.A.</t>
  </si>
  <si>
    <t>A partir de la publicación de estadísticas realizada en el mes de octubre del 2017 se aplicará código de colores para la presentación de la información. La información histórica se mantiene fija y no se aplica códigos de colores ni tasas de crecimiento ya que se utilizaba otra  metodología para los casos en los cuales no se contaba con información del prestador</t>
  </si>
  <si>
    <t>Color marrón</t>
  </si>
  <si>
    <t>TOTAL</t>
  </si>
  <si>
    <t>Fuente: Registros Administrativos ARCOTEL</t>
  </si>
  <si>
    <t>WEBSATMEDIA ECUADOR CIA. LTDA.</t>
  </si>
  <si>
    <t>TURBOTELTIC CIA. LTDA.</t>
  </si>
  <si>
    <t>ABINSA ABASTECIMIENTOS INDUSTRIALES S.A.</t>
  </si>
  <si>
    <t>CARRO SEGURO CARSEG S.A.</t>
  </si>
  <si>
    <t>LEOSATELLITE SERVICES DE ECUADOR S.A.</t>
  </si>
  <si>
    <t>LINKSAT SOLUTIONS S.A.</t>
  </si>
  <si>
    <t>NAUTICAL DEL ECUADOR NAUTECSA S.A.</t>
  </si>
  <si>
    <t>No.</t>
  </si>
  <si>
    <t xml:space="preserve">PARTICIPACIÓN DEL MERCADO </t>
  </si>
  <si>
    <t>Nota 2</t>
  </si>
  <si>
    <t>Se actualizó datos de Tunasat y Brucarte,  con información remitida por el prestador y siguiendo el proceso determinado para el efecto.</t>
  </si>
  <si>
    <t>Los concesionarios sombreados en marrón constituyen subregistros que fueron actualizados en función del proceso de depuración de las Bases de Datos e información estadística que ARCOTEL está llevando a cabo y/o es remittida por el concesionario.</t>
  </si>
  <si>
    <t>Nota 3</t>
  </si>
  <si>
    <t>Prestadores en proceso de extinción: ABINSA ABASTECIMIENTOS INDUSTRIALES S.A., BRUCARTE S.A., ELECTROMARINA CIA. LTDA., NAUTICAL DEL ECUADOR NAUTECSA S.A.</t>
  </si>
  <si>
    <t>AXESAT ECUADOR S.A.</t>
  </si>
  <si>
    <t>ELECTRONICS AND VESSEL ELECTRO VESSEL ELECTROVESSEL S.A.</t>
  </si>
  <si>
    <t>PUNTONET S.A.</t>
  </si>
  <si>
    <t>Nota 4</t>
  </si>
  <si>
    <t>Prestadores que aún no han reportado inicio de operaciones: AXESAT ECUADOR S.A., ELECTRONICS AND VESSEL ELECTRO VESSEL ELECTROVESSEL S.A., PUNTONET S.A. (SEP-19)</t>
  </si>
  <si>
    <t>Color Naranja</t>
  </si>
  <si>
    <t>Concesionarios en Proceso de Extinción</t>
  </si>
  <si>
    <t>Nota 5</t>
  </si>
  <si>
    <t>Se debe considerar para el I Trimestre de 2020 la Resolución No. ARCOTEL-2020-0124 de 17 de marzo de 2020 y su Artículo 1 numeral 2.​</t>
  </si>
  <si>
    <t>INFOPRONT S.A.</t>
  </si>
  <si>
    <t>IELCO INSTALACIONES ELECTRICAS Y CONSTRUCCIONES C. LTDA.</t>
  </si>
  <si>
    <t>Nota 6</t>
  </si>
  <si>
    <t>AXESS NETWORKS SOLUTION ECUADOR S.A.</t>
  </si>
  <si>
    <t>ARTECHNOLOGIES</t>
  </si>
  <si>
    <t>#</t>
  </si>
  <si>
    <t>Nota 7</t>
  </si>
  <si>
    <r>
      <t xml:space="preserve">Websatmedia </t>
    </r>
    <r>
      <rPr>
        <i/>
        <sz val="12"/>
        <color rgb="FF000000"/>
        <rFont val="Calibri"/>
        <family val="2"/>
      </rPr>
      <t>"se encuentra en proceso de extinción por solicitud de la empresa"</t>
    </r>
    <r>
      <rPr>
        <sz val="12"/>
        <color rgb="FF000000"/>
        <rFont val="Calibri"/>
        <family val="2"/>
      </rPr>
      <t>; comentario de la  CTDS al 28/10/2021</t>
    </r>
  </si>
  <si>
    <t>La empresa AXESAT ECUADOR S.A. notificó cambio de razón social a AXESS NETWORKS SOUTIONS ECUADOR S.A. mediante documento ARCOTEL-DEDA-2021-011501-E de 19 de julio de 2021, se encuentra para la gestión jurídica en la CTDS al 28/10/2021</t>
  </si>
  <si>
    <t>Se utiliza este color en el caso de no contar con la información del prestador, por lo cual se replica el dato del último mes reportado, en caso que el reporte llegue posteriormente se procedería a la actualización.</t>
  </si>
  <si>
    <t>Nota 8</t>
  </si>
  <si>
    <t>Nota 9</t>
  </si>
  <si>
    <t>Para el 4to trimestre del año 2023 TUNASAT S.A.. reporta información sólo del mes de octubre por lo cual provisionalmente se colocará ese dato para los tres meses del IV trimestre del 2023  y se realizarán las gestiones pertinentes, para posteriormente cuando se cuente con la información realizar la actualización de la información.</t>
  </si>
  <si>
    <t>Para el 4to trimestre del año 2023 COMSATEL S.A. reporta información sólo del mes de diciembre por lo cual provisionalmente se colocará ese dato para los tres meses del IV trimestre del 2023  y se realizarán las gestiones pertinentes, para posteriormente cuando se cuente con la información realizar la actualización de la información.</t>
  </si>
  <si>
    <t>Nota 10</t>
  </si>
  <si>
    <t xml:space="preserve">BRUCARTE S.A. no presenta reporte del 4to trimestre del año 2023, no se cuenta con información del último mes reportado por lo cual provisionalmente se deja vacias las celdas, se realizarán las gestiones pertinentes y se actualizará la información en cuanto se disponga de ella. </t>
  </si>
  <si>
    <t>MARIMSYS S.A.</t>
  </si>
  <si>
    <t>Nota 11</t>
  </si>
  <si>
    <t>DENTRO DEL PERIODO PARA INICIO DE OPERACIONES( A partir de la entrega del título la empresa tiene 1 año para entrar en operaciones y no tiene como obligación reportar el número de abonados y terminales.</t>
  </si>
  <si>
    <t>Color tomate</t>
  </si>
  <si>
    <t>PARTICIPACIÓN DEL MERCADO JULIO-24</t>
  </si>
  <si>
    <t xml:space="preserve">Se utiliza este color para indicar que la información publicas ha sido extraida de la información reportada por la CTDS, para los títulos habilitantes que se encuentran en proceso de extinción </t>
  </si>
  <si>
    <t>Nota 12</t>
  </si>
  <si>
    <t>En el segundo trimestre del 2024 se corrige la información del prestador COMSATEL ya que se valió error desde el mes de noviembre de 2023.</t>
  </si>
  <si>
    <t>INTELSAT
INFLIGHT
ECUADOR S.A.S.</t>
  </si>
  <si>
    <t>INTELSAT
INFLIGHT
ECUADOR S.A.S</t>
  </si>
  <si>
    <t>Nota 13</t>
  </si>
  <si>
    <t>Para la estadística de diciembre de 2024 el prestador de servicio CARSEG S.A. presenta la información actualizada desde el mes de abril de 2024 por lo cual se actualiza la información antes replicada del último mes de reporte</t>
  </si>
  <si>
    <t>terminales</t>
  </si>
  <si>
    <t>No</t>
  </si>
  <si>
    <t>Prestador</t>
  </si>
  <si>
    <t>Terminales</t>
  </si>
  <si>
    <t>Nota 14</t>
  </si>
  <si>
    <t>En el mes segundo trimestre del año 2025 se actualiza la información del primer trimestre del 2025 del prestador INTELSAT INFLIGHT ECUADOR S.A.S. puesto remite la información</t>
  </si>
  <si>
    <t>Nota 15</t>
  </si>
  <si>
    <t>En el mes segundo trimestre del año 2025 se actualiza la información del primer trimestre del 2025 del prestador TUNASAT S.A. puesto remite la información</t>
  </si>
  <si>
    <t>ARTECHNOLOGIES S.A.</t>
  </si>
  <si>
    <t>Participación</t>
  </si>
  <si>
    <t>Fecha de Publicación: Octubre 2025</t>
  </si>
  <si>
    <t>Fecha de Corte: Septiembre 2025 (III Trimestre)</t>
  </si>
  <si>
    <t>Nota 16</t>
  </si>
  <si>
    <t>LEOSATELLITE SERVICES DE ECUADOR S.A. en proceso de extinción</t>
  </si>
  <si>
    <t>Nota 17</t>
  </si>
  <si>
    <t>ELECTROMARINA CIA. LTDA.  en proceso de extinción</t>
  </si>
  <si>
    <t>Nota 18</t>
  </si>
  <si>
    <t>BRUCARTE S.A. en proceso de extinción</t>
  </si>
  <si>
    <t>Nota 19</t>
  </si>
  <si>
    <t>ABINSA ABASTECIMIENTOS INDUSTRIALES S.A. en proceso de extinción</t>
  </si>
  <si>
    <t>STARLINK ECUADOR STAREC C. LTDA.</t>
  </si>
  <si>
    <t>Nota 20</t>
  </si>
  <si>
    <t>STARLINK ECUADOR STAREC C. LTDA. Dentro de plazo para inicio de operaciones. Títulos registrado mediante Tomo 181 Foja 18128</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</si>
</sst>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 #,##0.00_ ;_ * \-#,##0.00_ ;_ * &quot;-&quot;??_ ;_ @_ "/>
    <numFmt numFmtId="164" formatCode="_-* #,##0.00_-;\-* #,##0.00_-;_-* &quot;-&quot;??_-;_-@_-"/>
    <numFmt numFmtId="165" formatCode="_(* #,##0.00_);_(* \(#,##0.00\);_(* &quot;-&quot;??_);_(@_)"/>
    <numFmt numFmtId="166" formatCode="#,##0\ &quot;€&quot;;\-#,##0\ &quot;€&quot;"/>
    <numFmt numFmtId="167" formatCode="0.0%"/>
    <numFmt numFmtId="168" formatCode="#,##0.0"/>
  </numFmts>
  <fonts count="81" x14ac:knownFonts="1">
    <font>
      <sz val="10"/>
      <name val="Arial"/>
    </font>
    <font>
      <sz val="11"/>
      <color theme="1"/>
      <name val="Calibri"/>
      <family val="2"/>
      <scheme val="minor"/>
    </font>
    <font>
      <sz val="8"/>
      <name val="Arial"/>
      <family val="2"/>
    </font>
    <font>
      <sz val="10"/>
      <name val="Arial"/>
      <family val="2"/>
    </font>
    <font>
      <u/>
      <sz val="10"/>
      <color indexed="12"/>
      <name val="Arial"/>
      <family val="2"/>
    </font>
    <font>
      <sz val="10"/>
      <name val="Arial"/>
      <family val="2"/>
    </font>
    <font>
      <sz val="10"/>
      <name val="Arial"/>
      <family val="2"/>
    </font>
    <font>
      <sz val="12"/>
      <name val="Times New Roman"/>
      <family val="1"/>
    </font>
    <font>
      <sz val="8"/>
      <name val="Arial"/>
      <family val="2"/>
    </font>
    <font>
      <b/>
      <sz val="18"/>
      <color indexed="56"/>
      <name val="Cambria"/>
      <family val="2"/>
    </font>
    <font>
      <sz val="11"/>
      <color indexed="8"/>
      <name val="Arial"/>
      <family val="2"/>
    </font>
    <font>
      <sz val="11"/>
      <color indexed="9"/>
      <name val="Arial"/>
      <family val="2"/>
    </font>
    <font>
      <sz val="11"/>
      <color indexed="20"/>
      <name val="Arial"/>
      <family val="2"/>
    </font>
    <font>
      <b/>
      <sz val="11"/>
      <color indexed="52"/>
      <name val="Arial"/>
      <family val="2"/>
    </font>
    <font>
      <b/>
      <sz val="11"/>
      <color indexed="9"/>
      <name val="Arial"/>
      <family val="2"/>
    </font>
    <font>
      <i/>
      <sz val="11"/>
      <color indexed="23"/>
      <name val="Arial"/>
      <family val="2"/>
    </font>
    <font>
      <sz val="11"/>
      <color indexed="17"/>
      <name val="Arial"/>
      <family val="2"/>
    </font>
    <font>
      <b/>
      <sz val="15"/>
      <color indexed="56"/>
      <name val="Arial"/>
      <family val="2"/>
    </font>
    <font>
      <b/>
      <sz val="13"/>
      <color indexed="56"/>
      <name val="Arial"/>
      <family val="2"/>
    </font>
    <font>
      <b/>
      <sz val="11"/>
      <color indexed="56"/>
      <name val="Arial"/>
      <family val="2"/>
    </font>
    <font>
      <sz val="11"/>
      <color indexed="62"/>
      <name val="Arial"/>
      <family val="2"/>
    </font>
    <font>
      <sz val="11"/>
      <color indexed="52"/>
      <name val="Arial"/>
      <family val="2"/>
    </font>
    <font>
      <sz val="11"/>
      <color indexed="60"/>
      <name val="Arial"/>
      <family val="2"/>
    </font>
    <font>
      <b/>
      <sz val="11"/>
      <color indexed="63"/>
      <name val="Arial"/>
      <family val="2"/>
    </font>
    <font>
      <sz val="10"/>
      <name val="Helv"/>
      <family val="2"/>
    </font>
    <font>
      <b/>
      <sz val="11"/>
      <color indexed="8"/>
      <name val="Arial"/>
      <family val="2"/>
    </font>
    <font>
      <sz val="11"/>
      <color indexed="10"/>
      <name val="Arial"/>
      <family val="2"/>
    </font>
    <font>
      <sz val="8"/>
      <name val="Arial"/>
      <family val="2"/>
    </font>
    <font>
      <sz val="10"/>
      <name val="Arial"/>
      <family val="2"/>
    </font>
    <font>
      <sz val="10"/>
      <name val="Arial"/>
      <family val="2"/>
    </font>
    <font>
      <b/>
      <sz val="8"/>
      <name val="Arial"/>
      <family val="2"/>
    </font>
    <font>
      <sz val="8"/>
      <name val="Arial"/>
      <family val="2"/>
      <charset val="204"/>
    </font>
    <font>
      <sz val="11"/>
      <name val="Arial"/>
      <family val="2"/>
    </font>
    <font>
      <sz val="10"/>
      <name val="Arial"/>
      <family val="2"/>
      <charset val="204"/>
    </font>
    <font>
      <sz val="11"/>
      <name val="Arial"/>
      <family val="2"/>
      <charset val="204"/>
    </font>
    <font>
      <b/>
      <sz val="10"/>
      <name val="Arial"/>
      <family val="2"/>
    </font>
    <font>
      <sz val="11"/>
      <color theme="1"/>
      <name val="Calibri"/>
      <family val="2"/>
      <scheme val="minor"/>
    </font>
    <font>
      <b/>
      <sz val="11"/>
      <color theme="1"/>
      <name val="Calibri"/>
      <family val="2"/>
      <scheme val="minor"/>
    </font>
    <font>
      <b/>
      <sz val="11"/>
      <color theme="0"/>
      <name val="Arial"/>
      <family val="2"/>
    </font>
    <font>
      <b/>
      <sz val="14"/>
      <color theme="0"/>
      <name val="Arial"/>
      <family val="2"/>
    </font>
    <font>
      <sz val="11"/>
      <color theme="3" tint="-0.499984740745262"/>
      <name val="Calibri"/>
      <family val="2"/>
      <scheme val="minor"/>
    </font>
    <font>
      <sz val="11"/>
      <color theme="1"/>
      <name val="Arial"/>
      <family val="2"/>
    </font>
    <font>
      <sz val="11"/>
      <color theme="0"/>
      <name val="Arial"/>
      <family val="2"/>
      <charset val="204"/>
    </font>
    <font>
      <sz val="10"/>
      <color theme="0"/>
      <name val="Arial"/>
      <family val="2"/>
    </font>
    <font>
      <sz val="8"/>
      <color theme="0"/>
      <name val="Arial"/>
      <family val="2"/>
      <charset val="204"/>
    </font>
    <font>
      <sz val="11"/>
      <color theme="0"/>
      <name val="Arial"/>
      <family val="2"/>
    </font>
    <font>
      <sz val="9"/>
      <color rgb="FFFFFFFF"/>
      <name val="Arial"/>
      <family val="2"/>
    </font>
    <font>
      <sz val="10"/>
      <color rgb="FFFFFFFF"/>
      <name val="Arial"/>
      <family val="2"/>
    </font>
    <font>
      <b/>
      <sz val="12"/>
      <color theme="1"/>
      <name val="Arial"/>
      <family val="2"/>
    </font>
    <font>
      <b/>
      <sz val="8"/>
      <color theme="0"/>
      <name val="Arial"/>
      <family val="2"/>
    </font>
    <font>
      <sz val="8"/>
      <color theme="0"/>
      <name val="Arial"/>
      <family val="2"/>
    </font>
    <font>
      <b/>
      <sz val="10"/>
      <color theme="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indexed="8"/>
      <name val="Calibri"/>
      <family val="2"/>
    </font>
    <font>
      <u/>
      <sz val="11"/>
      <color theme="10"/>
      <name val="Calibri"/>
      <family val="2"/>
      <scheme val="minor"/>
    </font>
    <font>
      <b/>
      <sz val="18"/>
      <color theme="3"/>
      <name val="Cambria"/>
      <family val="2"/>
      <scheme val="major"/>
    </font>
    <font>
      <sz val="10"/>
      <color indexed="8"/>
      <name val="Arial"/>
      <family val="2"/>
    </font>
    <font>
      <sz val="16"/>
      <color theme="1"/>
      <name val="Calibri"/>
      <family val="2"/>
      <scheme val="minor"/>
    </font>
    <font>
      <sz val="8"/>
      <color theme="1"/>
      <name val="Arial"/>
      <family val="2"/>
    </font>
    <font>
      <sz val="10"/>
      <name val="Arial"/>
      <family val="2"/>
    </font>
    <font>
      <sz val="7"/>
      <name val="Arial"/>
      <family val="2"/>
    </font>
    <font>
      <sz val="8"/>
      <color rgb="FFFF0000"/>
      <name val="Arial"/>
      <family val="2"/>
    </font>
    <font>
      <sz val="10"/>
      <color rgb="FFFF0000"/>
      <name val="Arial"/>
      <family val="2"/>
    </font>
    <font>
      <b/>
      <sz val="10"/>
      <color rgb="FFFF0000"/>
      <name val="Arial"/>
      <family val="2"/>
    </font>
    <font>
      <sz val="12"/>
      <color rgb="FF000000"/>
      <name val="Calibri"/>
      <family val="2"/>
    </font>
    <font>
      <i/>
      <sz val="12"/>
      <color rgb="FF000000"/>
      <name val="Calibri"/>
      <family val="2"/>
    </font>
    <font>
      <b/>
      <sz val="13"/>
      <color theme="0"/>
      <name val="Arial"/>
      <family val="2"/>
    </font>
  </fonts>
  <fills count="6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bgColor indexed="64"/>
      </patternFill>
    </fill>
    <fill>
      <patternFill patternType="solid">
        <fgColor theme="4" tint="0.39997558519241921"/>
        <bgColor indexed="64"/>
      </patternFill>
    </fill>
    <fill>
      <patternFill patternType="solid">
        <fgColor rgb="FF0070C0"/>
        <bgColor indexed="64"/>
      </patternFill>
    </fill>
    <fill>
      <patternFill patternType="solid">
        <fgColor rgb="FF95B3D7"/>
        <bgColor indexed="64"/>
      </patternFill>
    </fill>
    <fill>
      <patternFill patternType="solid">
        <fgColor theme="0" tint="-0.249977111117893"/>
        <bgColor indexed="64"/>
      </patternFill>
    </fill>
    <fill>
      <patternFill patternType="solid">
        <fgColor rgb="FF92D05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0.499984740745262"/>
        <bgColor indexed="64"/>
      </patternFill>
    </fill>
    <fill>
      <patternFill patternType="solid">
        <fgColor rgb="FF44546A"/>
        <bgColor indexed="64"/>
      </patternFill>
    </fill>
    <fill>
      <patternFill patternType="solid">
        <fgColor rgb="FFBDD7EE"/>
        <bgColor indexed="64"/>
      </patternFill>
    </fill>
    <fill>
      <patternFill patternType="solid">
        <fgColor rgb="FFBDD7EE"/>
        <bgColor rgb="FF000000"/>
      </patternFill>
    </fill>
    <fill>
      <patternFill patternType="solid">
        <fgColor rgb="FF333F4F"/>
        <bgColor indexed="64"/>
      </patternFill>
    </fill>
    <fill>
      <patternFill patternType="solid">
        <fgColor rgb="FF44546A"/>
        <bgColor rgb="FF000000"/>
      </patternFill>
    </fill>
    <fill>
      <patternFill patternType="solid">
        <fgColor rgb="FFFFC000"/>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779">
    <xf numFmtId="0" fontId="0"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4" fillId="21" borderId="2" applyNumberFormat="0" applyAlignment="0" applyProtection="0"/>
    <xf numFmtId="43" fontId="3" fillId="0" borderId="0" applyFon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0" fontId="17" fillId="0" borderId="4" applyNumberFormat="0" applyFill="0" applyAlignment="0" applyProtection="0"/>
    <xf numFmtId="0" fontId="18" fillId="0" borderId="5" applyNumberFormat="0" applyFill="0" applyAlignment="0" applyProtection="0"/>
    <xf numFmtId="0" fontId="19" fillId="0" borderId="6" applyNumberFormat="0" applyFill="0" applyAlignment="0" applyProtection="0"/>
    <xf numFmtId="0" fontId="19" fillId="0" borderId="0" applyNumberFormat="0" applyFill="0" applyBorder="0" applyAlignment="0" applyProtection="0"/>
    <xf numFmtId="0" fontId="4" fillId="0" borderId="0" applyNumberFormat="0" applyFill="0" applyBorder="0" applyAlignment="0" applyProtection="0">
      <alignment vertical="top"/>
      <protection locked="0"/>
    </xf>
    <xf numFmtId="0" fontId="20" fillId="7" borderId="1" applyNumberFormat="0" applyAlignment="0" applyProtection="0"/>
    <xf numFmtId="0" fontId="21" fillId="0" borderId="3" applyNumberFormat="0" applyFill="0" applyAlignment="0" applyProtection="0"/>
    <xf numFmtId="164" fontId="6" fillId="0" borderId="0" applyFont="0" applyFill="0" applyBorder="0" applyAlignment="0" applyProtection="0"/>
    <xf numFmtId="165" fontId="8" fillId="0" borderId="0" applyFont="0" applyFill="0" applyBorder="0" applyAlignment="0" applyProtection="0"/>
    <xf numFmtId="165" fontId="27" fillId="0" borderId="0" applyFont="0" applyFill="0" applyBorder="0" applyAlignment="0" applyProtection="0"/>
    <xf numFmtId="164" fontId="3" fillId="0" borderId="0" applyFont="0" applyFill="0" applyBorder="0" applyAlignment="0" applyProtection="0"/>
    <xf numFmtId="164" fontId="29" fillId="0" borderId="0" applyFont="0" applyFill="0" applyBorder="0" applyAlignment="0" applyProtection="0"/>
    <xf numFmtId="0" fontId="22" fillId="22" borderId="0" applyNumberFormat="0" applyBorder="0" applyAlignment="0" applyProtection="0"/>
    <xf numFmtId="0" fontId="2" fillId="0" borderId="0"/>
    <xf numFmtId="0" fontId="3" fillId="0" borderId="0" applyNumberFormat="0" applyFill="0" applyBorder="0" applyAlignment="0" applyProtection="0"/>
    <xf numFmtId="0" fontId="3" fillId="0" borderId="0"/>
    <xf numFmtId="0" fontId="27" fillId="0" borderId="0"/>
    <xf numFmtId="0" fontId="8" fillId="0" borderId="0"/>
    <xf numFmtId="0" fontId="3" fillId="0" borderId="0"/>
    <xf numFmtId="0" fontId="3" fillId="0" borderId="0"/>
    <xf numFmtId="0" fontId="28" fillId="0" borderId="0"/>
    <xf numFmtId="0" fontId="28" fillId="0" borderId="0"/>
    <xf numFmtId="0" fontId="28" fillId="0" borderId="0"/>
    <xf numFmtId="0" fontId="3" fillId="0" borderId="0" applyNumberFormat="0" applyFill="0" applyBorder="0" applyAlignment="0" applyProtection="0"/>
    <xf numFmtId="0" fontId="36" fillId="0" borderId="0"/>
    <xf numFmtId="0" fontId="3" fillId="23" borderId="7" applyNumberFormat="0" applyFont="0" applyAlignment="0" applyProtection="0"/>
    <xf numFmtId="0" fontId="23" fillId="20"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0" fontId="24" fillId="0" borderId="0"/>
    <xf numFmtId="0" fontId="9" fillId="0" borderId="0" applyNumberFormat="0" applyFill="0" applyBorder="0" applyAlignment="0" applyProtection="0"/>
    <xf numFmtId="0" fontId="25" fillId="0" borderId="9" applyNumberFormat="0" applyFill="0" applyAlignment="0" applyProtection="0"/>
    <xf numFmtId="0" fontId="26" fillId="0" borderId="0" applyNumberFormat="0" applyFill="0" applyBorder="0" applyAlignment="0" applyProtection="0"/>
    <xf numFmtId="0" fontId="52" fillId="0" borderId="0" applyNumberFormat="0" applyFill="0" applyBorder="0" applyAlignment="0" applyProtection="0"/>
    <xf numFmtId="0" fontId="53" fillId="0" borderId="34" applyNumberFormat="0" applyFill="0" applyAlignment="0" applyProtection="0"/>
    <xf numFmtId="0" fontId="54" fillId="0" borderId="35" applyNumberFormat="0" applyFill="0" applyAlignment="0" applyProtection="0"/>
    <xf numFmtId="0" fontId="55" fillId="0" borderId="36" applyNumberFormat="0" applyFill="0" applyAlignment="0" applyProtection="0"/>
    <xf numFmtId="0" fontId="55" fillId="0" borderId="0" applyNumberFormat="0" applyFill="0" applyBorder="0" applyAlignment="0" applyProtection="0"/>
    <xf numFmtId="0" fontId="56" fillId="31" borderId="0" applyNumberFormat="0" applyBorder="0" applyAlignment="0" applyProtection="0"/>
    <xf numFmtId="0" fontId="57" fillId="32" borderId="0" applyNumberFormat="0" applyBorder="0" applyAlignment="0" applyProtection="0"/>
    <xf numFmtId="0" fontId="58" fillId="33" borderId="0" applyNumberFormat="0" applyBorder="0" applyAlignment="0" applyProtection="0"/>
    <xf numFmtId="0" fontId="59" fillId="34" borderId="37" applyNumberFormat="0" applyAlignment="0" applyProtection="0"/>
    <xf numFmtId="0" fontId="60" fillId="35" borderId="38" applyNumberFormat="0" applyAlignment="0" applyProtection="0"/>
    <xf numFmtId="0" fontId="61" fillId="35" borderId="37" applyNumberFormat="0" applyAlignment="0" applyProtection="0"/>
    <xf numFmtId="0" fontId="62" fillId="0" borderId="39" applyNumberFormat="0" applyFill="0" applyAlignment="0" applyProtection="0"/>
    <xf numFmtId="0" fontId="63" fillId="36" borderId="40" applyNumberFormat="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37" fillId="0" borderId="42" applyNumberFormat="0" applyFill="0" applyAlignment="0" applyProtection="0"/>
    <xf numFmtId="0" fontId="66"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66" fillId="41" borderId="0" applyNumberFormat="0" applyBorder="0" applyAlignment="0" applyProtection="0"/>
    <xf numFmtId="0" fontId="66"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66" fillId="45" borderId="0" applyNumberFormat="0" applyBorder="0" applyAlignment="0" applyProtection="0"/>
    <xf numFmtId="0" fontId="66"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66" fillId="49" borderId="0" applyNumberFormat="0" applyBorder="0" applyAlignment="0" applyProtection="0"/>
    <xf numFmtId="0" fontId="66"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66" fillId="53" borderId="0" applyNumberFormat="0" applyBorder="0" applyAlignment="0" applyProtection="0"/>
    <xf numFmtId="0" fontId="66"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66" fillId="57" borderId="0" applyNumberFormat="0" applyBorder="0" applyAlignment="0" applyProtection="0"/>
    <xf numFmtId="0" fontId="66"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66" fillId="61" borderId="0" applyNumberFormat="0" applyBorder="0" applyAlignment="0" applyProtection="0"/>
    <xf numFmtId="0" fontId="1" fillId="0" borderId="0"/>
    <xf numFmtId="0" fontId="3" fillId="0" borderId="0"/>
    <xf numFmtId="0" fontId="67" fillId="0" borderId="0"/>
    <xf numFmtId="0" fontId="67" fillId="0" borderId="0"/>
    <xf numFmtId="0" fontId="3" fillId="0" borderId="0"/>
    <xf numFmtId="0" fontId="1" fillId="0" borderId="0"/>
    <xf numFmtId="0" fontId="3" fillId="0" borderId="0"/>
    <xf numFmtId="0" fontId="67" fillId="37" borderId="41" applyNumberFormat="0" applyFont="0" applyAlignment="0" applyProtection="0"/>
    <xf numFmtId="9" fontId="67" fillId="0" borderId="0" applyFont="0" applyFill="0" applyBorder="0" applyAlignment="0" applyProtection="0"/>
    <xf numFmtId="0" fontId="68" fillId="0" borderId="0" applyNumberFormat="0" applyFill="0" applyBorder="0" applyAlignment="0" applyProtection="0"/>
    <xf numFmtId="0" fontId="3" fillId="0" borderId="0">
      <alignment vertical="top"/>
    </xf>
    <xf numFmtId="0" fontId="4" fillId="0" borderId="0" applyNumberFormat="0" applyFill="0" applyBorder="0" applyAlignment="0" applyProtection="0">
      <alignment vertical="top"/>
      <protection locked="0"/>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alignment vertical="top"/>
    </xf>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xf numFmtId="0" fontId="3" fillId="0" borderId="0"/>
    <xf numFmtId="0" fontId="3" fillId="0" borderId="0">
      <alignment vertical="top"/>
    </xf>
    <xf numFmtId="0" fontId="3" fillId="0" borderId="0"/>
    <xf numFmtId="0" fontId="3" fillId="0" borderId="0"/>
    <xf numFmtId="0" fontId="3" fillId="0" borderId="0"/>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xf numFmtId="0" fontId="3" fillId="0" borderId="0">
      <alignment vertical="top"/>
    </xf>
    <xf numFmtId="0" fontId="3" fillId="0" borderId="0">
      <alignment vertical="top"/>
    </xf>
    <xf numFmtId="0" fontId="3" fillId="0" borderId="0"/>
    <xf numFmtId="0" fontId="3" fillId="0" borderId="0">
      <alignment vertical="top"/>
    </xf>
    <xf numFmtId="0" fontId="3" fillId="0" borderId="0">
      <alignment vertical="top"/>
    </xf>
    <xf numFmtId="0" fontId="3" fillId="0" borderId="0">
      <alignment vertical="top"/>
    </xf>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alignment vertical="top"/>
    </xf>
    <xf numFmtId="0" fontId="3" fillId="0" borderId="0"/>
    <xf numFmtId="0" fontId="3" fillId="0" borderId="0"/>
    <xf numFmtId="0" fontId="3" fillId="0" borderId="0">
      <alignment vertical="top"/>
    </xf>
    <xf numFmtId="0" fontId="3" fillId="0" borderId="0"/>
    <xf numFmtId="0" fontId="3" fillId="0" borderId="0"/>
    <xf numFmtId="0" fontId="3" fillId="0" borderId="0"/>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alignment vertical="top"/>
    </xf>
    <xf numFmtId="0" fontId="3" fillId="0" borderId="0"/>
    <xf numFmtId="0" fontId="3" fillId="0" borderId="0"/>
    <xf numFmtId="0" fontId="3" fillId="0" borderId="0">
      <alignment vertical="top"/>
    </xf>
    <xf numFmtId="0" fontId="3" fillId="0" borderId="0">
      <alignment vertical="top"/>
    </xf>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alignment vertical="top"/>
    </xf>
    <xf numFmtId="0" fontId="3" fillId="0" borderId="0"/>
    <xf numFmtId="0" fontId="3" fillId="0" borderId="0"/>
    <xf numFmtId="0" fontId="3" fillId="0" borderId="0">
      <alignment vertical="top"/>
    </xf>
    <xf numFmtId="0" fontId="3" fillId="0" borderId="0"/>
    <xf numFmtId="0" fontId="3" fillId="0" borderId="0"/>
    <xf numFmtId="0" fontId="3" fillId="0" borderId="0"/>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alignment vertical="top"/>
    </xf>
    <xf numFmtId="0" fontId="3" fillId="0" borderId="0">
      <alignment vertical="top"/>
    </xf>
    <xf numFmtId="0" fontId="3" fillId="0" borderId="0"/>
    <xf numFmtId="0" fontId="3" fillId="0" borderId="0">
      <alignment vertical="top"/>
    </xf>
    <xf numFmtId="0" fontId="3" fillId="0" borderId="0">
      <alignment vertical="top"/>
    </xf>
    <xf numFmtId="0" fontId="3" fillId="0" borderId="0">
      <alignment vertical="top"/>
    </xf>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xf numFmtId="0" fontId="3" fillId="0" borderId="0"/>
    <xf numFmtId="0" fontId="3" fillId="0" borderId="0">
      <alignment vertical="top"/>
    </xf>
    <xf numFmtId="0" fontId="3" fillId="0" borderId="0"/>
    <xf numFmtId="0" fontId="3" fillId="0" borderId="0">
      <alignment vertical="top"/>
    </xf>
    <xf numFmtId="0" fontId="3" fillId="0" borderId="0">
      <alignment vertical="top"/>
    </xf>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alignment vertical="top"/>
    </xf>
    <xf numFmtId="0" fontId="3" fillId="0" borderId="0">
      <alignment vertical="top"/>
    </xf>
    <xf numFmtId="0" fontId="3" fillId="0" borderId="0"/>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alignment vertical="top"/>
    </xf>
    <xf numFmtId="0" fontId="3" fillId="0" borderId="0">
      <alignment vertical="top"/>
    </xf>
    <xf numFmtId="0" fontId="3" fillId="0" borderId="0">
      <alignment vertical="top"/>
    </xf>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alignment vertical="top"/>
    </xf>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alignment vertical="top"/>
    </xf>
    <xf numFmtId="0" fontId="3" fillId="0" borderId="0"/>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alignment vertical="top"/>
    </xf>
    <xf numFmtId="0" fontId="3" fillId="0" borderId="0"/>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alignment vertical="top"/>
    </xf>
    <xf numFmtId="0" fontId="3" fillId="0" borderId="0"/>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9" fontId="3"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37" borderId="41" applyNumberFormat="0" applyFont="0" applyAlignment="0" applyProtection="0"/>
    <xf numFmtId="0" fontId="69" fillId="0" borderId="0" applyNumberFormat="0" applyFill="0" applyBorder="0" applyAlignment="0" applyProtection="0"/>
    <xf numFmtId="0" fontId="3" fillId="0" borderId="0" applyNumberFormat="0" applyFill="0" applyBorder="0" applyAlignment="0" applyProtection="0"/>
    <xf numFmtId="0" fontId="70" fillId="0" borderId="0">
      <alignment vertical="top"/>
    </xf>
    <xf numFmtId="0" fontId="70" fillId="0" borderId="0">
      <alignment vertical="top"/>
    </xf>
    <xf numFmtId="9" fontId="73" fillId="0" borderId="0" applyFont="0" applyFill="0" applyBorder="0" applyAlignment="0" applyProtection="0"/>
  </cellStyleXfs>
  <cellXfs count="194">
    <xf numFmtId="0" fontId="0" fillId="0" borderId="0" xfId="0"/>
    <xf numFmtId="0" fontId="0" fillId="24" borderId="0" xfId="3" applyFont="1" applyFill="1"/>
    <xf numFmtId="0" fontId="0" fillId="25" borderId="0" xfId="0" applyFill="1"/>
    <xf numFmtId="0" fontId="2" fillId="24" borderId="0" xfId="3" applyFont="1" applyFill="1"/>
    <xf numFmtId="0" fontId="0" fillId="25" borderId="0" xfId="0" applyFill="1" applyBorder="1"/>
    <xf numFmtId="0" fontId="0" fillId="25" borderId="15" xfId="0" applyFill="1" applyBorder="1"/>
    <xf numFmtId="0" fontId="30" fillId="24" borderId="17" xfId="3" applyFont="1" applyFill="1" applyBorder="1"/>
    <xf numFmtId="0" fontId="2" fillId="24" borderId="17" xfId="3" applyFont="1" applyFill="1" applyBorder="1"/>
    <xf numFmtId="0" fontId="2" fillId="24" borderId="18" xfId="3" applyFont="1" applyFill="1" applyBorder="1"/>
    <xf numFmtId="0" fontId="3" fillId="24" borderId="0" xfId="3" applyFont="1" applyFill="1"/>
    <xf numFmtId="0" fontId="36" fillId="25" borderId="14" xfId="59" applyFill="1" applyBorder="1"/>
    <xf numFmtId="0" fontId="36" fillId="25" borderId="0" xfId="59" applyFill="1" applyBorder="1"/>
    <xf numFmtId="0" fontId="36" fillId="25" borderId="15" xfId="59" applyFill="1" applyBorder="1"/>
    <xf numFmtId="0" fontId="36" fillId="25" borderId="17" xfId="59" applyFill="1" applyBorder="1"/>
    <xf numFmtId="0" fontId="36" fillId="25" borderId="18" xfId="59" applyFill="1" applyBorder="1"/>
    <xf numFmtId="0" fontId="37" fillId="25" borderId="0" xfId="59" applyFont="1" applyFill="1" applyBorder="1"/>
    <xf numFmtId="0" fontId="48" fillId="25" borderId="0" xfId="59" applyFont="1" applyFill="1" applyBorder="1" applyAlignment="1"/>
    <xf numFmtId="3" fontId="49" fillId="27" borderId="26" xfId="0" applyNumberFormat="1" applyFont="1" applyFill="1" applyBorder="1" applyAlignment="1">
      <alignment horizontal="center" vertical="center"/>
    </xf>
    <xf numFmtId="0" fontId="41" fillId="25" borderId="0" xfId="59" applyFont="1" applyFill="1" applyBorder="1"/>
    <xf numFmtId="0" fontId="41" fillId="25" borderId="17" xfId="59" applyFont="1" applyFill="1" applyBorder="1"/>
    <xf numFmtId="0" fontId="4" fillId="25" borderId="0" xfId="39" applyFill="1" applyBorder="1" applyAlignment="1" applyProtection="1">
      <alignment horizontal="left" vertical="center"/>
    </xf>
    <xf numFmtId="0" fontId="4" fillId="25" borderId="0" xfId="39" applyFill="1" applyBorder="1" applyAlignment="1" applyProtection="1">
      <alignment horizontal="center" vertical="center"/>
    </xf>
    <xf numFmtId="0" fontId="36" fillId="25" borderId="0" xfId="59" applyFill="1" applyBorder="1" applyAlignment="1">
      <alignment horizontal="left" vertical="center"/>
    </xf>
    <xf numFmtId="0" fontId="36" fillId="25" borderId="0" xfId="59" applyFill="1" applyBorder="1" applyAlignment="1">
      <alignment vertical="center"/>
    </xf>
    <xf numFmtId="0" fontId="4" fillId="25" borderId="17" xfId="39" applyFill="1" applyBorder="1" applyAlignment="1" applyProtection="1">
      <alignment horizontal="left" vertical="center"/>
    </xf>
    <xf numFmtId="0" fontId="35" fillId="24" borderId="0" xfId="3" applyFont="1" applyFill="1" applyBorder="1" applyAlignment="1">
      <alignment horizontal="left" vertical="center"/>
    </xf>
    <xf numFmtId="0" fontId="3" fillId="24" borderId="0" xfId="3" applyFont="1" applyFill="1" applyBorder="1" applyAlignment="1">
      <alignment horizontal="left" vertical="center"/>
    </xf>
    <xf numFmtId="10" fontId="49" fillId="27" borderId="27" xfId="62" applyNumberFormat="1" applyFont="1" applyFill="1" applyBorder="1" applyAlignment="1">
      <alignment horizontal="center" vertical="center"/>
    </xf>
    <xf numFmtId="3" fontId="2" fillId="29" borderId="20" xfId="3" applyNumberFormat="1" applyFont="1" applyFill="1" applyBorder="1" applyAlignment="1">
      <alignment horizontal="center" vertical="center"/>
    </xf>
    <xf numFmtId="3" fontId="2" fillId="28" borderId="20" xfId="3" applyNumberFormat="1" applyFont="1" applyFill="1" applyBorder="1" applyAlignment="1">
      <alignment horizontal="center" vertical="center"/>
    </xf>
    <xf numFmtId="0" fontId="3" fillId="30" borderId="20" xfId="3" applyFont="1" applyFill="1" applyBorder="1" applyAlignment="1">
      <alignment horizontal="left" vertical="center"/>
    </xf>
    <xf numFmtId="10" fontId="2" fillId="0" borderId="24" xfId="62" applyNumberFormat="1" applyFont="1" applyBorder="1" applyAlignment="1">
      <alignment horizontal="center" vertical="center"/>
    </xf>
    <xf numFmtId="3" fontId="2" fillId="0" borderId="33" xfId="0" applyNumberFormat="1" applyFont="1" applyBorder="1" applyAlignment="1">
      <alignment horizontal="center" vertical="center"/>
    </xf>
    <xf numFmtId="0" fontId="71" fillId="62" borderId="20" xfId="108" applyFont="1" applyFill="1" applyBorder="1" applyAlignment="1">
      <alignment vertical="center"/>
    </xf>
    <xf numFmtId="3" fontId="2" fillId="28" borderId="20" xfId="54" applyNumberFormat="1" applyFont="1" applyFill="1" applyBorder="1" applyAlignment="1">
      <alignment horizontal="center" vertical="center"/>
    </xf>
    <xf numFmtId="3" fontId="2" fillId="0" borderId="20" xfId="3" applyNumberFormat="1" applyFont="1" applyFill="1" applyBorder="1" applyAlignment="1">
      <alignment horizontal="center" vertical="center"/>
    </xf>
    <xf numFmtId="3" fontId="2" fillId="24" borderId="20" xfId="3" applyNumberFormat="1" applyFont="1" applyFill="1" applyBorder="1" applyAlignment="1">
      <alignment horizontal="center" vertical="center"/>
    </xf>
    <xf numFmtId="3" fontId="2" fillId="0" borderId="20" xfId="0" applyNumberFormat="1" applyFont="1" applyBorder="1" applyAlignment="1">
      <alignment horizontal="center" vertical="center"/>
    </xf>
    <xf numFmtId="3" fontId="2" fillId="30" borderId="20" xfId="3" applyNumberFormat="1" applyFont="1" applyFill="1" applyBorder="1" applyAlignment="1">
      <alignment horizontal="center" vertical="center"/>
    </xf>
    <xf numFmtId="0" fontId="2" fillId="26" borderId="20" xfId="0" applyFont="1" applyFill="1" applyBorder="1" applyAlignment="1">
      <alignment horizontal="center" vertical="center" wrapText="1"/>
    </xf>
    <xf numFmtId="0" fontId="35" fillId="24" borderId="20" xfId="3" applyFont="1" applyFill="1" applyBorder="1" applyAlignment="1">
      <alignment horizontal="center" vertical="center"/>
    </xf>
    <xf numFmtId="17" fontId="2" fillId="25" borderId="20" xfId="3" applyNumberFormat="1" applyFont="1" applyFill="1" applyBorder="1" applyAlignment="1">
      <alignment horizontal="center" vertical="center"/>
    </xf>
    <xf numFmtId="0" fontId="3" fillId="24" borderId="20" xfId="3" applyFont="1" applyFill="1" applyBorder="1" applyAlignment="1">
      <alignment horizontal="center" vertical="center" wrapText="1"/>
    </xf>
    <xf numFmtId="0" fontId="2" fillId="0" borderId="33" xfId="0" applyFont="1" applyBorder="1" applyAlignment="1">
      <alignment horizontal="center" vertical="center"/>
    </xf>
    <xf numFmtId="0" fontId="0" fillId="25" borderId="14" xfId="0" applyFill="1" applyBorder="1"/>
    <xf numFmtId="0" fontId="0" fillId="25" borderId="16" xfId="0" applyFill="1" applyBorder="1"/>
    <xf numFmtId="0" fontId="0" fillId="25" borderId="17" xfId="0" applyFill="1" applyBorder="1"/>
    <xf numFmtId="168" fontId="2" fillId="30" borderId="20" xfId="3" applyNumberFormat="1" applyFont="1" applyFill="1" applyBorder="1" applyAlignment="1">
      <alignment horizontal="center" vertical="center"/>
    </xf>
    <xf numFmtId="0" fontId="74" fillId="26" borderId="20" xfId="0" applyFont="1" applyFill="1" applyBorder="1" applyAlignment="1">
      <alignment horizontal="center" vertical="center" wrapText="1"/>
    </xf>
    <xf numFmtId="0" fontId="36" fillId="63" borderId="11" xfId="59" applyFill="1" applyBorder="1"/>
    <xf numFmtId="0" fontId="36" fillId="63" borderId="12" xfId="59" applyFill="1" applyBorder="1"/>
    <xf numFmtId="0" fontId="36" fillId="63" borderId="13" xfId="59" applyFill="1" applyBorder="1"/>
    <xf numFmtId="0" fontId="36" fillId="63" borderId="14" xfId="59" applyFill="1" applyBorder="1"/>
    <xf numFmtId="0" fontId="39" fillId="63" borderId="0" xfId="0" applyFont="1" applyFill="1" applyBorder="1"/>
    <xf numFmtId="0" fontId="36" fillId="63" borderId="0" xfId="59" applyFill="1" applyBorder="1"/>
    <xf numFmtId="0" fontId="36" fillId="63" borderId="15" xfId="59" applyFill="1" applyBorder="1"/>
    <xf numFmtId="0" fontId="38" fillId="63" borderId="0" xfId="59" applyFont="1" applyFill="1" applyBorder="1"/>
    <xf numFmtId="0" fontId="36" fillId="63" borderId="16" xfId="59" applyFill="1" applyBorder="1"/>
    <xf numFmtId="0" fontId="36" fillId="63" borderId="17" xfId="59" applyFill="1" applyBorder="1"/>
    <xf numFmtId="0" fontId="36" fillId="63" borderId="18" xfId="59" applyFill="1" applyBorder="1"/>
    <xf numFmtId="0" fontId="36" fillId="64" borderId="11" xfId="59" applyFill="1" applyBorder="1"/>
    <xf numFmtId="0" fontId="34" fillId="65" borderId="12" xfId="0" applyFont="1" applyFill="1" applyBorder="1" applyAlignment="1"/>
    <xf numFmtId="0" fontId="36" fillId="64" borderId="19" xfId="59" applyFill="1" applyBorder="1"/>
    <xf numFmtId="0" fontId="36" fillId="64" borderId="12" xfId="59" applyFill="1" applyBorder="1"/>
    <xf numFmtId="0" fontId="36" fillId="64" borderId="13" xfId="59" applyFill="1" applyBorder="1"/>
    <xf numFmtId="0" fontId="36" fillId="64" borderId="14" xfId="59" applyFill="1" applyBorder="1"/>
    <xf numFmtId="0" fontId="34" fillId="65" borderId="0" xfId="0" applyFont="1" applyFill="1" applyBorder="1" applyAlignment="1"/>
    <xf numFmtId="0" fontId="40" fillId="64" borderId="0" xfId="59" applyFont="1" applyFill="1" applyBorder="1"/>
    <xf numFmtId="0" fontId="36" fillId="64" borderId="0" xfId="59" applyFill="1" applyBorder="1"/>
    <xf numFmtId="0" fontId="36" fillId="64" borderId="15" xfId="59" applyFill="1" applyBorder="1"/>
    <xf numFmtId="0" fontId="36" fillId="64" borderId="16" xfId="59" applyFill="1" applyBorder="1"/>
    <xf numFmtId="0" fontId="34" fillId="65" borderId="17" xfId="0" applyFont="1" applyFill="1" applyBorder="1" applyAlignment="1"/>
    <xf numFmtId="0" fontId="40" fillId="64" borderId="17" xfId="59" applyFont="1" applyFill="1" applyBorder="1"/>
    <xf numFmtId="0" fontId="36" fillId="64" borderId="17" xfId="59" applyFill="1" applyBorder="1"/>
    <xf numFmtId="0" fontId="36" fillId="64" borderId="18" xfId="59" applyFill="1" applyBorder="1"/>
    <xf numFmtId="0" fontId="38" fillId="66" borderId="28" xfId="59" applyFont="1" applyFill="1" applyBorder="1" applyAlignment="1"/>
    <xf numFmtId="0" fontId="38" fillId="66" borderId="29" xfId="59" applyFont="1" applyFill="1" applyBorder="1" applyAlignment="1"/>
    <xf numFmtId="0" fontId="31" fillId="63" borderId="12" xfId="0" applyFont="1" applyFill="1" applyBorder="1"/>
    <xf numFmtId="0" fontId="31" fillId="63" borderId="0" xfId="0" applyFont="1" applyFill="1" applyBorder="1"/>
    <xf numFmtId="0" fontId="31" fillId="63" borderId="13" xfId="0" applyFont="1" applyFill="1" applyBorder="1"/>
    <xf numFmtId="0" fontId="45" fillId="63" borderId="0" xfId="0" applyFont="1" applyFill="1" applyBorder="1" applyAlignment="1"/>
    <xf numFmtId="0" fontId="31" fillId="63" borderId="15" xfId="0" applyFont="1" applyFill="1" applyBorder="1"/>
    <xf numFmtId="0" fontId="43" fillId="63" borderId="0" xfId="0" applyFont="1" applyFill="1" applyBorder="1"/>
    <xf numFmtId="0" fontId="38" fillId="63" borderId="0" xfId="0" applyFont="1" applyFill="1" applyBorder="1"/>
    <xf numFmtId="0" fontId="46" fillId="67" borderId="0" xfId="0" applyFont="1" applyFill="1" applyBorder="1" applyAlignment="1"/>
    <xf numFmtId="0" fontId="47" fillId="67" borderId="0" xfId="0" applyFont="1" applyFill="1" applyBorder="1" applyAlignment="1"/>
    <xf numFmtId="0" fontId="33" fillId="65" borderId="0" xfId="0" applyFont="1" applyFill="1" applyBorder="1" applyAlignment="1"/>
    <xf numFmtId="0" fontId="31" fillId="64" borderId="0" xfId="0" applyFont="1" applyFill="1" applyBorder="1"/>
    <xf numFmtId="0" fontId="31" fillId="64" borderId="15" xfId="0" applyFont="1" applyFill="1" applyBorder="1"/>
    <xf numFmtId="0" fontId="4" fillId="64" borderId="0" xfId="39" applyFill="1" applyBorder="1" applyAlignment="1" applyProtection="1"/>
    <xf numFmtId="0" fontId="50" fillId="66" borderId="20" xfId="3" applyFont="1" applyFill="1" applyBorder="1" applyAlignment="1">
      <alignment horizontal="center" vertical="center" wrapText="1"/>
    </xf>
    <xf numFmtId="0" fontId="0" fillId="63" borderId="0" xfId="0" applyFill="1" applyBorder="1"/>
    <xf numFmtId="0" fontId="39" fillId="63" borderId="0" xfId="0" applyFont="1" applyFill="1" applyBorder="1" applyAlignment="1"/>
    <xf numFmtId="0" fontId="39" fillId="63" borderId="15" xfId="0" applyFont="1" applyFill="1" applyBorder="1" applyAlignment="1"/>
    <xf numFmtId="0" fontId="42" fillId="63" borderId="0" xfId="0" applyFont="1" applyFill="1" applyBorder="1"/>
    <xf numFmtId="0" fontId="43" fillId="63" borderId="0" xfId="0" applyFont="1" applyFill="1" applyBorder="1" applyAlignment="1"/>
    <xf numFmtId="0" fontId="43" fillId="63" borderId="15" xfId="0" applyFont="1" applyFill="1" applyBorder="1" applyAlignment="1"/>
    <xf numFmtId="0" fontId="44" fillId="63" borderId="17" xfId="0" applyFont="1" applyFill="1" applyBorder="1"/>
    <xf numFmtId="0" fontId="0" fillId="63" borderId="17" xfId="0" applyFont="1" applyFill="1" applyBorder="1"/>
    <xf numFmtId="0" fontId="45" fillId="63" borderId="18" xfId="0" applyFont="1" applyFill="1" applyBorder="1" applyAlignment="1">
      <alignment horizontal="center"/>
    </xf>
    <xf numFmtId="0" fontId="32" fillId="64" borderId="0" xfId="59" applyFont="1" applyFill="1" applyBorder="1"/>
    <xf numFmtId="0" fontId="3" fillId="64" borderId="0" xfId="0" applyFont="1" applyFill="1" applyBorder="1"/>
    <xf numFmtId="0" fontId="2" fillId="64" borderId="15" xfId="0" applyFont="1" applyFill="1" applyBorder="1"/>
    <xf numFmtId="0" fontId="2" fillId="64" borderId="0" xfId="0" applyFont="1" applyFill="1" applyBorder="1"/>
    <xf numFmtId="0" fontId="4" fillId="64" borderId="15" xfId="39" applyFill="1" applyBorder="1" applyAlignment="1" applyProtection="1"/>
    <xf numFmtId="0" fontId="32" fillId="64" borderId="17" xfId="59" applyFont="1" applyFill="1" applyBorder="1"/>
    <xf numFmtId="0" fontId="3" fillId="65" borderId="17" xfId="0" applyFont="1" applyFill="1" applyBorder="1" applyAlignment="1"/>
    <xf numFmtId="0" fontId="3" fillId="65" borderId="18" xfId="0" applyFont="1" applyFill="1" applyBorder="1" applyAlignment="1"/>
    <xf numFmtId="0" fontId="0" fillId="66" borderId="23" xfId="0" applyFill="1" applyBorder="1" applyAlignment="1"/>
    <xf numFmtId="0" fontId="0" fillId="66" borderId="24" xfId="0" applyFill="1" applyBorder="1" applyAlignment="1"/>
    <xf numFmtId="0" fontId="30" fillId="64" borderId="25" xfId="0" applyFont="1" applyFill="1" applyBorder="1" applyAlignment="1">
      <alignment horizontal="center" vertical="center" wrapText="1"/>
    </xf>
    <xf numFmtId="0" fontId="30" fillId="64" borderId="21" xfId="0" applyFont="1" applyFill="1" applyBorder="1" applyAlignment="1">
      <alignment horizontal="center" vertical="center" wrapText="1"/>
    </xf>
    <xf numFmtId="0" fontId="30" fillId="64" borderId="22" xfId="0" applyFont="1" applyFill="1" applyBorder="1" applyAlignment="1">
      <alignment horizontal="center" vertical="center" wrapText="1"/>
    </xf>
    <xf numFmtId="0" fontId="0" fillId="66" borderId="11" xfId="0" applyFill="1" applyBorder="1"/>
    <xf numFmtId="0" fontId="0" fillId="66" borderId="12" xfId="0" applyFill="1" applyBorder="1" applyAlignment="1"/>
    <xf numFmtId="0" fontId="0" fillId="66" borderId="13" xfId="0" applyFill="1" applyBorder="1" applyAlignment="1"/>
    <xf numFmtId="0" fontId="71" fillId="68" borderId="20" xfId="108" applyFont="1" applyFill="1" applyBorder="1" applyAlignment="1">
      <alignment vertical="center"/>
    </xf>
    <xf numFmtId="0" fontId="0" fillId="0" borderId="20" xfId="0" applyBorder="1"/>
    <xf numFmtId="17" fontId="2" fillId="25" borderId="44" xfId="3" applyNumberFormat="1" applyFont="1" applyFill="1" applyBorder="1" applyAlignment="1">
      <alignment horizontal="center" vertical="center"/>
    </xf>
    <xf numFmtId="3" fontId="2" fillId="28" borderId="44" xfId="54" applyNumberFormat="1" applyFont="1" applyFill="1" applyBorder="1" applyAlignment="1">
      <alignment horizontal="center" vertical="center"/>
    </xf>
    <xf numFmtId="3" fontId="2" fillId="28" borderId="44" xfId="3" applyNumberFormat="1" applyFont="1" applyFill="1" applyBorder="1" applyAlignment="1">
      <alignment horizontal="center" vertical="center"/>
    </xf>
    <xf numFmtId="3" fontId="2" fillId="0" borderId="44" xfId="3" applyNumberFormat="1" applyFont="1" applyFill="1" applyBorder="1" applyAlignment="1">
      <alignment horizontal="center" vertical="center"/>
    </xf>
    <xf numFmtId="0" fontId="76" fillId="24" borderId="0" xfId="3" applyFont="1" applyFill="1" applyBorder="1" applyAlignment="1">
      <alignment horizontal="left" vertical="center"/>
    </xf>
    <xf numFmtId="3" fontId="75" fillId="25" borderId="20" xfId="3" applyNumberFormat="1" applyFont="1" applyFill="1" applyBorder="1" applyAlignment="1">
      <alignment horizontal="center" vertical="center"/>
    </xf>
    <xf numFmtId="3" fontId="75" fillId="25" borderId="44" xfId="3" applyNumberFormat="1" applyFont="1" applyFill="1" applyBorder="1" applyAlignment="1">
      <alignment horizontal="center" vertical="center"/>
    </xf>
    <xf numFmtId="3" fontId="72" fillId="26" borderId="44" xfId="3" applyNumberFormat="1" applyFont="1" applyFill="1" applyBorder="1" applyAlignment="1">
      <alignment horizontal="center" vertical="center"/>
    </xf>
    <xf numFmtId="3" fontId="72" fillId="26" borderId="20" xfId="3" applyNumberFormat="1" applyFont="1" applyFill="1" applyBorder="1" applyAlignment="1">
      <alignment horizontal="center" vertical="center"/>
    </xf>
    <xf numFmtId="0" fontId="35" fillId="25" borderId="20" xfId="0" applyFont="1" applyFill="1" applyBorder="1" applyAlignment="1">
      <alignment horizontal="center" vertical="center"/>
    </xf>
    <xf numFmtId="0" fontId="51" fillId="66" borderId="44" xfId="3" applyFont="1" applyFill="1" applyBorder="1" applyAlignment="1">
      <alignment horizontal="center" vertical="center"/>
    </xf>
    <xf numFmtId="0" fontId="77" fillId="24" borderId="0" xfId="3" applyFont="1" applyFill="1" applyBorder="1" applyAlignment="1">
      <alignment horizontal="left" vertical="center"/>
    </xf>
    <xf numFmtId="17" fontId="0" fillId="0" borderId="0" xfId="0" applyNumberFormat="1"/>
    <xf numFmtId="3" fontId="0" fillId="0" borderId="20" xfId="0" applyNumberFormat="1" applyBorder="1"/>
    <xf numFmtId="10" fontId="0" fillId="0" borderId="20" xfId="778" applyNumberFormat="1" applyFont="1" applyBorder="1"/>
    <xf numFmtId="0" fontId="3" fillId="0" borderId="20" xfId="0" applyFont="1" applyBorder="1"/>
    <xf numFmtId="167" fontId="0" fillId="0" borderId="20" xfId="778" applyNumberFormat="1" applyFont="1" applyBorder="1"/>
    <xf numFmtId="0" fontId="51" fillId="66" borderId="20" xfId="3" applyFont="1" applyFill="1" applyBorder="1" applyAlignment="1">
      <alignment horizontal="center" vertical="center"/>
    </xf>
    <xf numFmtId="0" fontId="80" fillId="63" borderId="0" xfId="0" applyFont="1" applyFill="1" applyBorder="1"/>
    <xf numFmtId="0" fontId="2" fillId="30" borderId="20" xfId="3" applyFont="1" applyFill="1" applyBorder="1" applyAlignment="1">
      <alignment horizontal="center" vertical="center"/>
    </xf>
    <xf numFmtId="3" fontId="72" fillId="25" borderId="44" xfId="3" applyNumberFormat="1" applyFont="1" applyFill="1" applyBorder="1" applyAlignment="1">
      <alignment horizontal="center" vertical="center"/>
    </xf>
    <xf numFmtId="3" fontId="72" fillId="25" borderId="20" xfId="3" applyNumberFormat="1" applyFont="1" applyFill="1" applyBorder="1" applyAlignment="1">
      <alignment horizontal="center" vertical="center"/>
    </xf>
    <xf numFmtId="0" fontId="2" fillId="25" borderId="33" xfId="0" applyFont="1" applyFill="1" applyBorder="1" applyAlignment="1">
      <alignment horizontal="left" vertical="center" wrapText="1"/>
    </xf>
    <xf numFmtId="0" fontId="0" fillId="25" borderId="20" xfId="0" applyFill="1" applyBorder="1"/>
    <xf numFmtId="3" fontId="0" fillId="25" borderId="20" xfId="0" applyNumberFormat="1" applyFill="1" applyBorder="1"/>
    <xf numFmtId="0" fontId="2" fillId="30" borderId="44" xfId="3" applyFont="1" applyFill="1" applyBorder="1" applyAlignment="1">
      <alignment horizontal="center" vertical="center"/>
    </xf>
    <xf numFmtId="3" fontId="2" fillId="29" borderId="44" xfId="3" applyNumberFormat="1" applyFont="1" applyFill="1" applyBorder="1" applyAlignment="1">
      <alignment horizontal="center" vertical="center"/>
    </xf>
    <xf numFmtId="3" fontId="2" fillId="30" borderId="44" xfId="3" applyNumberFormat="1" applyFont="1" applyFill="1" applyBorder="1" applyAlignment="1">
      <alignment horizontal="center" vertical="center"/>
    </xf>
    <xf numFmtId="0" fontId="2" fillId="26" borderId="20" xfId="3" applyFont="1" applyFill="1" applyBorder="1" applyAlignment="1">
      <alignment horizontal="center" vertical="center"/>
    </xf>
    <xf numFmtId="3" fontId="72" fillId="30" borderId="20" xfId="3" applyNumberFormat="1" applyFont="1" applyFill="1" applyBorder="1" applyAlignment="1">
      <alignment horizontal="center" vertical="center"/>
    </xf>
    <xf numFmtId="3" fontId="2" fillId="30" borderId="20" xfId="54" applyNumberFormat="1" applyFont="1" applyFill="1" applyBorder="1" applyAlignment="1">
      <alignment horizontal="center" vertical="center"/>
    </xf>
    <xf numFmtId="3" fontId="2" fillId="68" borderId="20" xfId="3" applyNumberFormat="1" applyFont="1" applyFill="1" applyBorder="1" applyAlignment="1">
      <alignment horizontal="center" vertical="center"/>
    </xf>
    <xf numFmtId="0" fontId="0" fillId="25" borderId="20" xfId="0" applyFill="1" applyBorder="1" applyAlignment="1">
      <alignment wrapText="1"/>
    </xf>
    <xf numFmtId="0" fontId="76" fillId="25" borderId="0" xfId="3" applyFont="1" applyFill="1" applyBorder="1" applyAlignment="1">
      <alignment horizontal="left" vertical="center"/>
    </xf>
    <xf numFmtId="0" fontId="3" fillId="25" borderId="0" xfId="3" applyFont="1" applyFill="1" applyBorder="1" applyAlignment="1">
      <alignment horizontal="left" vertical="center"/>
    </xf>
    <xf numFmtId="0" fontId="0" fillId="25" borderId="0" xfId="3" applyFont="1" applyFill="1"/>
    <xf numFmtId="0" fontId="2" fillId="25" borderId="31" xfId="0" applyFont="1" applyFill="1" applyBorder="1" applyAlignment="1">
      <alignment vertical="center" wrapText="1"/>
    </xf>
    <xf numFmtId="0" fontId="2" fillId="25" borderId="20" xfId="0" applyFont="1" applyFill="1" applyBorder="1" applyAlignment="1">
      <alignment vertical="center" wrapText="1"/>
    </xf>
    <xf numFmtId="0" fontId="3" fillId="0" borderId="0" xfId="0" applyFont="1"/>
    <xf numFmtId="3" fontId="2" fillId="25" borderId="20" xfId="3" applyNumberFormat="1" applyFont="1" applyFill="1" applyBorder="1" applyAlignment="1">
      <alignment horizontal="center" vertical="center"/>
    </xf>
    <xf numFmtId="0" fontId="41" fillId="25" borderId="0" xfId="59" applyFont="1" applyFill="1" applyBorder="1" applyAlignment="1">
      <alignment horizontal="left" wrapText="1"/>
    </xf>
    <xf numFmtId="0" fontId="41" fillId="25" borderId="15" xfId="59" applyFont="1" applyFill="1" applyBorder="1" applyAlignment="1">
      <alignment horizontal="left" wrapText="1"/>
    </xf>
    <xf numFmtId="0" fontId="38" fillId="66" borderId="29" xfId="59" applyFont="1" applyFill="1" applyBorder="1" applyAlignment="1">
      <alignment horizontal="left"/>
    </xf>
    <xf numFmtId="0" fontId="38" fillId="66" borderId="30" xfId="59" applyFont="1" applyFill="1" applyBorder="1" applyAlignment="1">
      <alignment horizontal="left"/>
    </xf>
    <xf numFmtId="0" fontId="0" fillId="24" borderId="20" xfId="3" applyFont="1" applyFill="1" applyBorder="1" applyAlignment="1">
      <alignment horizontal="left" wrapText="1"/>
    </xf>
    <xf numFmtId="0" fontId="0" fillId="24" borderId="20" xfId="3" applyFont="1" applyFill="1" applyBorder="1" applyAlignment="1">
      <alignment horizontal="left"/>
    </xf>
    <xf numFmtId="0" fontId="50" fillId="66" borderId="10" xfId="0" applyFont="1" applyFill="1" applyBorder="1" applyAlignment="1">
      <alignment horizontal="center" vertical="center" wrapText="1"/>
    </xf>
    <xf numFmtId="0" fontId="50" fillId="66" borderId="31" xfId="0" applyFont="1" applyFill="1" applyBorder="1" applyAlignment="1">
      <alignment horizontal="center" vertical="center" wrapText="1"/>
    </xf>
    <xf numFmtId="0" fontId="78" fillId="0" borderId="10" xfId="0" applyFont="1" applyBorder="1" applyAlignment="1">
      <alignment horizontal="left" wrapText="1"/>
    </xf>
    <xf numFmtId="0" fontId="78" fillId="0" borderId="32" xfId="0" applyFont="1" applyBorder="1" applyAlignment="1">
      <alignment horizontal="left" wrapText="1"/>
    </xf>
    <xf numFmtId="0" fontId="78" fillId="0" borderId="31" xfId="0" applyFont="1" applyBorder="1" applyAlignment="1">
      <alignment horizontal="left" wrapText="1"/>
    </xf>
    <xf numFmtId="0" fontId="0" fillId="25" borderId="20" xfId="0" applyFill="1" applyBorder="1" applyAlignment="1">
      <alignment horizontal="left" vertical="center" wrapText="1"/>
    </xf>
    <xf numFmtId="0" fontId="3" fillId="25" borderId="20" xfId="0" applyFont="1" applyFill="1" applyBorder="1" applyAlignment="1">
      <alignment horizontal="left" vertical="center" wrapText="1"/>
    </xf>
    <xf numFmtId="0" fontId="0" fillId="25" borderId="20" xfId="0" applyFill="1" applyBorder="1" applyAlignment="1">
      <alignment horizontal="left" vertical="center"/>
    </xf>
    <xf numFmtId="0" fontId="3" fillId="24" borderId="10" xfId="3" applyFont="1" applyFill="1" applyBorder="1" applyAlignment="1">
      <alignment horizontal="center" vertical="center" wrapText="1"/>
    </xf>
    <xf numFmtId="0" fontId="3" fillId="24" borderId="32" xfId="3" applyFont="1" applyFill="1" applyBorder="1" applyAlignment="1">
      <alignment horizontal="center" vertical="center" wrapText="1"/>
    </xf>
    <xf numFmtId="0" fontId="3" fillId="24" borderId="31" xfId="3" applyFont="1" applyFill="1" applyBorder="1" applyAlignment="1">
      <alignment horizontal="center" vertical="center" wrapText="1"/>
    </xf>
    <xf numFmtId="0" fontId="50" fillId="66" borderId="45" xfId="0" applyFont="1" applyFill="1" applyBorder="1" applyAlignment="1">
      <alignment horizontal="center" vertical="center" wrapText="1"/>
    </xf>
    <xf numFmtId="0" fontId="50" fillId="66" borderId="46" xfId="0" applyFont="1" applyFill="1" applyBorder="1" applyAlignment="1">
      <alignment horizontal="center" vertical="center" wrapText="1"/>
    </xf>
    <xf numFmtId="0" fontId="3" fillId="24" borderId="20" xfId="3" applyFont="1" applyFill="1" applyBorder="1" applyAlignment="1">
      <alignment horizontal="left" vertical="center" wrapText="1"/>
    </xf>
    <xf numFmtId="0" fontId="3" fillId="24" borderId="10" xfId="3" applyFont="1" applyFill="1" applyBorder="1" applyAlignment="1">
      <alignment horizontal="left" vertical="center" wrapText="1"/>
    </xf>
    <xf numFmtId="0" fontId="3" fillId="24" borderId="32" xfId="3" applyFont="1" applyFill="1" applyBorder="1" applyAlignment="1">
      <alignment horizontal="left" vertical="center" wrapText="1"/>
    </xf>
    <xf numFmtId="0" fontId="3" fillId="24" borderId="31" xfId="3" applyFont="1" applyFill="1" applyBorder="1" applyAlignment="1">
      <alignment horizontal="left" vertical="center" wrapText="1"/>
    </xf>
    <xf numFmtId="0" fontId="78" fillId="0" borderId="10" xfId="0" applyFont="1" applyBorder="1" applyAlignment="1">
      <alignment horizontal="left"/>
    </xf>
    <xf numFmtId="0" fontId="78" fillId="0" borderId="32" xfId="0" applyFont="1" applyBorder="1" applyAlignment="1">
      <alignment horizontal="left"/>
    </xf>
    <xf numFmtId="0" fontId="78" fillId="0" borderId="31" xfId="0" applyFont="1" applyBorder="1" applyAlignment="1">
      <alignment horizontal="left"/>
    </xf>
    <xf numFmtId="0" fontId="3" fillId="25" borderId="10" xfId="0" applyFont="1" applyFill="1" applyBorder="1" applyAlignment="1">
      <alignment horizontal="left" wrapText="1"/>
    </xf>
    <xf numFmtId="0" fontId="3" fillId="25" borderId="32" xfId="0" applyFont="1" applyFill="1" applyBorder="1" applyAlignment="1">
      <alignment horizontal="left" wrapText="1"/>
    </xf>
    <xf numFmtId="0" fontId="3" fillId="25" borderId="31" xfId="0" applyFont="1" applyFill="1" applyBorder="1" applyAlignment="1">
      <alignment horizontal="left" wrapText="1"/>
    </xf>
    <xf numFmtId="0" fontId="0" fillId="24" borderId="10" xfId="3" applyFont="1" applyFill="1" applyBorder="1" applyAlignment="1">
      <alignment horizontal="left" wrapText="1"/>
    </xf>
    <xf numFmtId="0" fontId="0" fillId="24" borderId="32" xfId="3" applyFont="1" applyFill="1" applyBorder="1" applyAlignment="1">
      <alignment horizontal="left" wrapText="1"/>
    </xf>
    <xf numFmtId="0" fontId="0" fillId="24" borderId="31" xfId="3" applyFont="1" applyFill="1" applyBorder="1" applyAlignment="1">
      <alignment horizontal="left" wrapText="1"/>
    </xf>
    <xf numFmtId="0" fontId="31" fillId="25" borderId="29" xfId="0" applyFont="1" applyFill="1" applyBorder="1" applyAlignment="1">
      <alignment horizontal="center"/>
    </xf>
    <xf numFmtId="0" fontId="31" fillId="25" borderId="30" xfId="0" applyFont="1" applyFill="1" applyBorder="1" applyAlignment="1">
      <alignment horizontal="center"/>
    </xf>
    <xf numFmtId="3" fontId="49" fillId="27" borderId="28" xfId="0" applyNumberFormat="1" applyFont="1" applyFill="1" applyBorder="1" applyAlignment="1">
      <alignment horizontal="center" vertical="center"/>
    </xf>
    <xf numFmtId="3" fontId="49" fillId="27" borderId="43" xfId="0" applyNumberFormat="1" applyFont="1" applyFill="1" applyBorder="1" applyAlignment="1">
      <alignment horizontal="center" vertical="center"/>
    </xf>
  </cellXfs>
  <cellStyles count="779">
    <cellStyle name="%" xfId="109"/>
    <cellStyle name="=C:\WINNT\SYSTEM32\COMMAND.COM" xfId="1"/>
    <cellStyle name="=C:\WINNT\SYSTEM32\COMMAND.COM 2" xfId="2"/>
    <cellStyle name="=C:\WINNT\SYSTEM32\COMMAND.COM 3" xfId="3"/>
    <cellStyle name="=C:\WINNT\SYSTEM32\COMMAND.COM 5" xfId="4"/>
    <cellStyle name="20% - Accent1" xfId="5"/>
    <cellStyle name="20% - Accent2" xfId="6"/>
    <cellStyle name="20% - Accent3" xfId="7"/>
    <cellStyle name="20% - Accent4" xfId="8"/>
    <cellStyle name="20% - Accent5" xfId="9"/>
    <cellStyle name="20% - Accent6" xfId="10"/>
    <cellStyle name="20% - Énfasis1" xfId="85" builtinId="30" customBuiltin="1"/>
    <cellStyle name="20% - Énfasis2" xfId="89" builtinId="34" customBuiltin="1"/>
    <cellStyle name="20% - Énfasis3" xfId="93" builtinId="38" customBuiltin="1"/>
    <cellStyle name="20% - Énfasis4" xfId="97" builtinId="42" customBuiltin="1"/>
    <cellStyle name="20% - Énfasis5" xfId="101" builtinId="46" customBuiltin="1"/>
    <cellStyle name="20% - Énfasis6" xfId="105" builtinId="50" customBuiltin="1"/>
    <cellStyle name="40% - Accent1" xfId="11"/>
    <cellStyle name="40% - Accent2" xfId="12"/>
    <cellStyle name="40% - Accent3" xfId="13"/>
    <cellStyle name="40% - Accent4" xfId="14"/>
    <cellStyle name="40% - Accent5" xfId="15"/>
    <cellStyle name="40% - Accent6" xfId="16"/>
    <cellStyle name="40% - Énfasis1" xfId="86" builtinId="31" customBuiltin="1"/>
    <cellStyle name="40% - Énfasis2" xfId="90" builtinId="35" customBuiltin="1"/>
    <cellStyle name="40% - Énfasis3" xfId="94" builtinId="39" customBuiltin="1"/>
    <cellStyle name="40% - Énfasis4" xfId="98" builtinId="43" customBuiltin="1"/>
    <cellStyle name="40% - Énfasis5" xfId="102" builtinId="47" customBuiltin="1"/>
    <cellStyle name="40% - Énfasis6" xfId="106" builtinId="51" customBuiltin="1"/>
    <cellStyle name="60% - Accent1" xfId="17"/>
    <cellStyle name="60% - Accent2" xfId="18"/>
    <cellStyle name="60% - Accent3" xfId="19"/>
    <cellStyle name="60% - Accent4" xfId="20"/>
    <cellStyle name="60% - Accent5" xfId="21"/>
    <cellStyle name="60% - Accent6" xfId="22"/>
    <cellStyle name="60% - Énfasis1" xfId="87" builtinId="32" customBuiltin="1"/>
    <cellStyle name="60% - Énfasis2" xfId="91" builtinId="36" customBuiltin="1"/>
    <cellStyle name="60% - Énfasis3" xfId="95" builtinId="40" customBuiltin="1"/>
    <cellStyle name="60% - Énfasis4" xfId="99" builtinId="44" customBuiltin="1"/>
    <cellStyle name="60% - Énfasis5" xfId="103" builtinId="48" customBuiltin="1"/>
    <cellStyle name="60% - Énfasis6" xfId="107" builtinId="52" customBuiltin="1"/>
    <cellStyle name="Accent1" xfId="23"/>
    <cellStyle name="Accent2" xfId="24"/>
    <cellStyle name="Accent3" xfId="25"/>
    <cellStyle name="Accent4" xfId="26"/>
    <cellStyle name="Accent5" xfId="27"/>
    <cellStyle name="Accent6" xfId="28"/>
    <cellStyle name="ANCLAS,REZONES Y SUS PARTES,DE FUNDICION,DE HIERRO O DE ACERO" xfId="110"/>
    <cellStyle name="ANCLAS,REZONES Y SUS PARTES,DE FUNDICION,DE HIERRO O DE ACERO 2" xfId="111"/>
    <cellStyle name="Bad" xfId="29"/>
    <cellStyle name="Buena" xfId="73" builtinId="26" customBuiltin="1"/>
    <cellStyle name="Calculation" xfId="30"/>
    <cellStyle name="Cálculo" xfId="78" builtinId="22" customBuiltin="1"/>
    <cellStyle name="Celda de comprobación" xfId="80" builtinId="23" customBuiltin="1"/>
    <cellStyle name="Celda vinculada" xfId="79" builtinId="24" customBuiltin="1"/>
    <cellStyle name="Check Cell" xfId="31"/>
    <cellStyle name="Comma 2" xfId="32"/>
    <cellStyle name="Encabezado 1" xfId="69" builtinId="16" customBuiltin="1"/>
    <cellStyle name="Encabezado 4" xfId="72" builtinId="19" customBuiltin="1"/>
    <cellStyle name="Énfasis1" xfId="84" builtinId="29" customBuiltin="1"/>
    <cellStyle name="Énfasis2" xfId="88" builtinId="33" customBuiltin="1"/>
    <cellStyle name="Énfasis3" xfId="92" builtinId="37" customBuiltin="1"/>
    <cellStyle name="Énfasis4" xfId="96" builtinId="41" customBuiltin="1"/>
    <cellStyle name="Énfasis5" xfId="100" builtinId="45" customBuiltin="1"/>
    <cellStyle name="Énfasis6" xfId="104" builtinId="49" customBuiltin="1"/>
    <cellStyle name="Entrada" xfId="76" builtinId="20" customBuiltin="1"/>
    <cellStyle name="Explanatory Text" xfId="33"/>
    <cellStyle name="Good" xfId="34"/>
    <cellStyle name="Heading 1" xfId="35"/>
    <cellStyle name="Heading 2" xfId="36"/>
    <cellStyle name="Heading 3" xfId="37"/>
    <cellStyle name="Heading 4" xfId="38"/>
    <cellStyle name="Hipervínculo" xfId="39" builtinId="8"/>
    <cellStyle name="Hipervínculo 2" xfId="119"/>
    <cellStyle name="Hipervínculo 3" xfId="117"/>
    <cellStyle name="Incorrecto" xfId="74" builtinId="27" customBuiltin="1"/>
    <cellStyle name="Input" xfId="40"/>
    <cellStyle name="Linked Cell" xfId="41"/>
    <cellStyle name="Millares 2" xfId="42"/>
    <cellStyle name="Millares 2 10" xfId="121"/>
    <cellStyle name="Millares 2 11" xfId="122"/>
    <cellStyle name="Millares 2 12" xfId="123"/>
    <cellStyle name="Millares 2 13" xfId="124"/>
    <cellStyle name="Millares 2 14" xfId="125"/>
    <cellStyle name="Millares 2 15" xfId="126"/>
    <cellStyle name="Millares 2 16" xfId="127"/>
    <cellStyle name="Millares 2 17" xfId="128"/>
    <cellStyle name="Millares 2 18" xfId="129"/>
    <cellStyle name="Millares 2 19" xfId="130"/>
    <cellStyle name="Millares 2 2" xfId="43"/>
    <cellStyle name="Millares 2 2 2" xfId="131"/>
    <cellStyle name="Millares 2 20" xfId="132"/>
    <cellStyle name="Millares 2 21" xfId="133"/>
    <cellStyle name="Millares 2 22" xfId="134"/>
    <cellStyle name="Millares 2 23" xfId="135"/>
    <cellStyle name="Millares 2 24" xfId="136"/>
    <cellStyle name="Millares 2 25" xfId="137"/>
    <cellStyle name="Millares 2 26" xfId="138"/>
    <cellStyle name="Millares 2 27" xfId="139"/>
    <cellStyle name="Millares 2 28" xfId="120"/>
    <cellStyle name="Millares 2 3" xfId="44"/>
    <cellStyle name="Millares 2 3 2" xfId="140"/>
    <cellStyle name="Millares 2 4" xfId="141"/>
    <cellStyle name="Millares 2 5" xfId="142"/>
    <cellStyle name="Millares 2 6" xfId="143"/>
    <cellStyle name="Millares 2 7" xfId="144"/>
    <cellStyle name="Millares 2 8" xfId="145"/>
    <cellStyle name="Millares 2 9" xfId="146"/>
    <cellStyle name="Millares 3" xfId="45"/>
    <cellStyle name="Millares 4" xfId="46"/>
    <cellStyle name="Millares 5" xfId="771"/>
    <cellStyle name="Neutral" xfId="75" builtinId="28" customBuiltin="1"/>
    <cellStyle name="Neutral 2" xfId="47"/>
    <cellStyle name="Normal" xfId="0" builtinId="0"/>
    <cellStyle name="Normal 10" xfId="108"/>
    <cellStyle name="Normal 11" xfId="147"/>
    <cellStyle name="Normal 11 10" xfId="148"/>
    <cellStyle name="Normal 11 11" xfId="149"/>
    <cellStyle name="Normal 11 12" xfId="150"/>
    <cellStyle name="Normal 11 13" xfId="151"/>
    <cellStyle name="Normal 11 14" xfId="152"/>
    <cellStyle name="Normal 11 15" xfId="153"/>
    <cellStyle name="Normal 11 16" xfId="154"/>
    <cellStyle name="Normal 11 17" xfId="155"/>
    <cellStyle name="Normal 11 18" xfId="156"/>
    <cellStyle name="Normal 11 19" xfId="157"/>
    <cellStyle name="Normal 11 2" xfId="158"/>
    <cellStyle name="Normal 11 20" xfId="159"/>
    <cellStyle name="Normal 11 21" xfId="160"/>
    <cellStyle name="Normal 11 22" xfId="161"/>
    <cellStyle name="Normal 11 23" xfId="162"/>
    <cellStyle name="Normal 11 24" xfId="163"/>
    <cellStyle name="Normal 11 25" xfId="164"/>
    <cellStyle name="Normal 11 26" xfId="165"/>
    <cellStyle name="Normal 11 3" xfId="166"/>
    <cellStyle name="Normal 11 4" xfId="167"/>
    <cellStyle name="Normal 11 5" xfId="168"/>
    <cellStyle name="Normal 11 6" xfId="169"/>
    <cellStyle name="Normal 11 7" xfId="170"/>
    <cellStyle name="Normal 11 8" xfId="171"/>
    <cellStyle name="Normal 11 9" xfId="172"/>
    <cellStyle name="Normal 12" xfId="173"/>
    <cellStyle name="Normal 12 10" xfId="174"/>
    <cellStyle name="Normal 12 11" xfId="175"/>
    <cellStyle name="Normal 12 12" xfId="176"/>
    <cellStyle name="Normal 12 13" xfId="177"/>
    <cellStyle name="Normal 12 14" xfId="178"/>
    <cellStyle name="Normal 12 15" xfId="179"/>
    <cellStyle name="Normal 12 16" xfId="180"/>
    <cellStyle name="Normal 12 17" xfId="181"/>
    <cellStyle name="Normal 12 18" xfId="182"/>
    <cellStyle name="Normal 12 19" xfId="183"/>
    <cellStyle name="Normal 12 2" xfId="184"/>
    <cellStyle name="Normal 12 20" xfId="185"/>
    <cellStyle name="Normal 12 21" xfId="186"/>
    <cellStyle name="Normal 12 22" xfId="187"/>
    <cellStyle name="Normal 12 23" xfId="188"/>
    <cellStyle name="Normal 12 24" xfId="189"/>
    <cellStyle name="Normal 12 25" xfId="190"/>
    <cellStyle name="Normal 12 26" xfId="191"/>
    <cellStyle name="Normal 12 3" xfId="192"/>
    <cellStyle name="Normal 12 4" xfId="193"/>
    <cellStyle name="Normal 12 5" xfId="194"/>
    <cellStyle name="Normal 12 6" xfId="195"/>
    <cellStyle name="Normal 12 7" xfId="196"/>
    <cellStyle name="Normal 12 8" xfId="197"/>
    <cellStyle name="Normal 12 9" xfId="198"/>
    <cellStyle name="Normal 13" xfId="199"/>
    <cellStyle name="Normal 13 10" xfId="200"/>
    <cellStyle name="Normal 13 11" xfId="201"/>
    <cellStyle name="Normal 13 12" xfId="202"/>
    <cellStyle name="Normal 13 13" xfId="203"/>
    <cellStyle name="Normal 13 14" xfId="204"/>
    <cellStyle name="Normal 13 15" xfId="205"/>
    <cellStyle name="Normal 13 16" xfId="206"/>
    <cellStyle name="Normal 13 17" xfId="207"/>
    <cellStyle name="Normal 13 18" xfId="208"/>
    <cellStyle name="Normal 13 19" xfId="209"/>
    <cellStyle name="Normal 13 2" xfId="210"/>
    <cellStyle name="Normal 13 20" xfId="211"/>
    <cellStyle name="Normal 13 21" xfId="212"/>
    <cellStyle name="Normal 13 22" xfId="213"/>
    <cellStyle name="Normal 13 23" xfId="214"/>
    <cellStyle name="Normal 13 24" xfId="215"/>
    <cellStyle name="Normal 13 25" xfId="216"/>
    <cellStyle name="Normal 13 26" xfId="217"/>
    <cellStyle name="Normal 13 3" xfId="218"/>
    <cellStyle name="Normal 13 4" xfId="219"/>
    <cellStyle name="Normal 13 5" xfId="220"/>
    <cellStyle name="Normal 13 6" xfId="221"/>
    <cellStyle name="Normal 13 7" xfId="222"/>
    <cellStyle name="Normal 13 8" xfId="223"/>
    <cellStyle name="Normal 13 9" xfId="224"/>
    <cellStyle name="Normal 14 10" xfId="225"/>
    <cellStyle name="Normal 14 11" xfId="226"/>
    <cellStyle name="Normal 14 12" xfId="227"/>
    <cellStyle name="Normal 14 13" xfId="228"/>
    <cellStyle name="Normal 14 2" xfId="229"/>
    <cellStyle name="Normal 14 3" xfId="230"/>
    <cellStyle name="Normal 14 4" xfId="231"/>
    <cellStyle name="Normal 14 5" xfId="232"/>
    <cellStyle name="Normal 14 6" xfId="233"/>
    <cellStyle name="Normal 14 7" xfId="234"/>
    <cellStyle name="Normal 14 8" xfId="235"/>
    <cellStyle name="Normal 14 9" xfId="236"/>
    <cellStyle name="Normal 15 10" xfId="237"/>
    <cellStyle name="Normal 15 11" xfId="238"/>
    <cellStyle name="Normal 15 12" xfId="239"/>
    <cellStyle name="Normal 15 13" xfId="240"/>
    <cellStyle name="Normal 15 2" xfId="241"/>
    <cellStyle name="Normal 15 3" xfId="242"/>
    <cellStyle name="Normal 15 4" xfId="243"/>
    <cellStyle name="Normal 15 5" xfId="244"/>
    <cellStyle name="Normal 15 6" xfId="245"/>
    <cellStyle name="Normal 15 7" xfId="246"/>
    <cellStyle name="Normal 15 8" xfId="247"/>
    <cellStyle name="Normal 15 9" xfId="248"/>
    <cellStyle name="Normal 2" xfId="48"/>
    <cellStyle name="Normal 2 10" xfId="249"/>
    <cellStyle name="Normal 2 11" xfId="250"/>
    <cellStyle name="Normal 2 12" xfId="251"/>
    <cellStyle name="Normal 2 13" xfId="252"/>
    <cellStyle name="Normal 2 14" xfId="253"/>
    <cellStyle name="Normal 2 15" xfId="254"/>
    <cellStyle name="Normal 2 16" xfId="255"/>
    <cellStyle name="Normal 2 17" xfId="256"/>
    <cellStyle name="Normal 2 18" xfId="257"/>
    <cellStyle name="Normal 2 18 2" xfId="258"/>
    <cellStyle name="Normal 2 18 2 2" xfId="259"/>
    <cellStyle name="Normal 2 18 2 3" xfId="260"/>
    <cellStyle name="Normal 2 18 2 4" xfId="261"/>
    <cellStyle name="Normal 2 18 2 5" xfId="262"/>
    <cellStyle name="Normal 2 18 2 6" xfId="263"/>
    <cellStyle name="Normal 2 18 3" xfId="264"/>
    <cellStyle name="Normal 2 18 4" xfId="265"/>
    <cellStyle name="Normal 2 18 5" xfId="266"/>
    <cellStyle name="Normal 2 18 6" xfId="267"/>
    <cellStyle name="Normal 2 19" xfId="268"/>
    <cellStyle name="Normal 2 2" xfId="49"/>
    <cellStyle name="Normal 2 2 10" xfId="270"/>
    <cellStyle name="Normal 2 2 11" xfId="271"/>
    <cellStyle name="Normal 2 2 12" xfId="272"/>
    <cellStyle name="Normal 2 2 13" xfId="273"/>
    <cellStyle name="Normal 2 2 14" xfId="274"/>
    <cellStyle name="Normal 2 2 14 2" xfId="275"/>
    <cellStyle name="Normal 2 2 14 2 2" xfId="276"/>
    <cellStyle name="Normal 2 2 14 2 3" xfId="277"/>
    <cellStyle name="Normal 2 2 14 3" xfId="278"/>
    <cellStyle name="Normal 2 2 15" xfId="279"/>
    <cellStyle name="Normal 2 2 16" xfId="280"/>
    <cellStyle name="Normal 2 2 17" xfId="281"/>
    <cellStyle name="Normal 2 2 17 2" xfId="282"/>
    <cellStyle name="Normal 2 2 17 2 2" xfId="283"/>
    <cellStyle name="Normal 2 2 17 2 3" xfId="284"/>
    <cellStyle name="Normal 2 2 17 2 4" xfId="285"/>
    <cellStyle name="Normal 2 2 17 2 5" xfId="286"/>
    <cellStyle name="Normal 2 2 17 2 6" xfId="287"/>
    <cellStyle name="Normal 2 2 17 3" xfId="288"/>
    <cellStyle name="Normal 2 2 17 4" xfId="289"/>
    <cellStyle name="Normal 2 2 17 5" xfId="290"/>
    <cellStyle name="Normal 2 2 17 6" xfId="291"/>
    <cellStyle name="Normal 2 2 18" xfId="292"/>
    <cellStyle name="Normal 2 2 19" xfId="293"/>
    <cellStyle name="Normal 2 2 2" xfId="294"/>
    <cellStyle name="Normal 2 2 2 10" xfId="295"/>
    <cellStyle name="Normal 2 2 2 11" xfId="296"/>
    <cellStyle name="Normal 2 2 2 12" xfId="297"/>
    <cellStyle name="Normal 2 2 2 12 2" xfId="298"/>
    <cellStyle name="Normal 2 2 2 12 2 2" xfId="299"/>
    <cellStyle name="Normal 2 2 2 12 2 3" xfId="300"/>
    <cellStyle name="Normal 2 2 2 12 3" xfId="301"/>
    <cellStyle name="Normal 2 2 2 13" xfId="302"/>
    <cellStyle name="Normal 2 2 2 14" xfId="303"/>
    <cellStyle name="Normal 2 2 2 15" xfId="304"/>
    <cellStyle name="Normal 2 2 2 15 2" xfId="305"/>
    <cellStyle name="Normal 2 2 2 15 2 2" xfId="306"/>
    <cellStyle name="Normal 2 2 2 15 2 3" xfId="307"/>
    <cellStyle name="Normal 2 2 2 15 2 4" xfId="308"/>
    <cellStyle name="Normal 2 2 2 15 2 5" xfId="309"/>
    <cellStyle name="Normal 2 2 2 15 2 6" xfId="310"/>
    <cellStyle name="Normal 2 2 2 15 3" xfId="311"/>
    <cellStyle name="Normal 2 2 2 15 4" xfId="312"/>
    <cellStyle name="Normal 2 2 2 15 5" xfId="313"/>
    <cellStyle name="Normal 2 2 2 15 6" xfId="314"/>
    <cellStyle name="Normal 2 2 2 16" xfId="315"/>
    <cellStyle name="Normal 2 2 2 17" xfId="316"/>
    <cellStyle name="Normal 2 2 2 18" xfId="317"/>
    <cellStyle name="Normal 2 2 2 19" xfId="318"/>
    <cellStyle name="Normal 2 2 2 2" xfId="319"/>
    <cellStyle name="Normal 2 2 2 2 10" xfId="320"/>
    <cellStyle name="Normal 2 2 2 2 11" xfId="321"/>
    <cellStyle name="Normal 2 2 2 2 11 2" xfId="322"/>
    <cellStyle name="Normal 2 2 2 2 11 2 2" xfId="323"/>
    <cellStyle name="Normal 2 2 2 2 11 2 3" xfId="324"/>
    <cellStyle name="Normal 2 2 2 2 11 3" xfId="325"/>
    <cellStyle name="Normal 2 2 2 2 12" xfId="326"/>
    <cellStyle name="Normal 2 2 2 2 13" xfId="327"/>
    <cellStyle name="Normal 2 2 2 2 14" xfId="328"/>
    <cellStyle name="Normal 2 2 2 2 14 2" xfId="329"/>
    <cellStyle name="Normal 2 2 2 2 14 2 2" xfId="330"/>
    <cellStyle name="Normal 2 2 2 2 14 2 3" xfId="331"/>
    <cellStyle name="Normal 2 2 2 2 14 2 4" xfId="332"/>
    <cellStyle name="Normal 2 2 2 2 14 2 5" xfId="333"/>
    <cellStyle name="Normal 2 2 2 2 14 2 6" xfId="334"/>
    <cellStyle name="Normal 2 2 2 2 14 3" xfId="335"/>
    <cellStyle name="Normal 2 2 2 2 14 4" xfId="336"/>
    <cellStyle name="Normal 2 2 2 2 14 5" xfId="337"/>
    <cellStyle name="Normal 2 2 2 2 14 6" xfId="338"/>
    <cellStyle name="Normal 2 2 2 2 15" xfId="339"/>
    <cellStyle name="Normal 2 2 2 2 16" xfId="340"/>
    <cellStyle name="Normal 2 2 2 2 17" xfId="341"/>
    <cellStyle name="Normal 2 2 2 2 18" xfId="342"/>
    <cellStyle name="Normal 2 2 2 2 19" xfId="343"/>
    <cellStyle name="Normal 2 2 2 2 2" xfId="344"/>
    <cellStyle name="Normal 2 2 2 2 2 10" xfId="345"/>
    <cellStyle name="Normal 2 2 2 2 2 11" xfId="346"/>
    <cellStyle name="Normal 2 2 2 2 2 11 2" xfId="347"/>
    <cellStyle name="Normal 2 2 2 2 2 11 2 2" xfId="348"/>
    <cellStyle name="Normal 2 2 2 2 2 11 2 3" xfId="349"/>
    <cellStyle name="Normal 2 2 2 2 2 11 2 4" xfId="350"/>
    <cellStyle name="Normal 2 2 2 2 2 11 2 5" xfId="351"/>
    <cellStyle name="Normal 2 2 2 2 2 11 2 6" xfId="352"/>
    <cellStyle name="Normal 2 2 2 2 2 11 3" xfId="353"/>
    <cellStyle name="Normal 2 2 2 2 2 11 4" xfId="354"/>
    <cellStyle name="Normal 2 2 2 2 2 11 5" xfId="355"/>
    <cellStyle name="Normal 2 2 2 2 2 11 6" xfId="356"/>
    <cellStyle name="Normal 2 2 2 2 2 12" xfId="357"/>
    <cellStyle name="Normal 2 2 2 2 2 13" xfId="358"/>
    <cellStyle name="Normal 2 2 2 2 2 14" xfId="359"/>
    <cellStyle name="Normal 2 2 2 2 2 15" xfId="360"/>
    <cellStyle name="Normal 2 2 2 2 2 16" xfId="361"/>
    <cellStyle name="Normal 2 2 2 2 2 17" xfId="362"/>
    <cellStyle name="Normal 2 2 2 2 2 18" xfId="363"/>
    <cellStyle name="Normal 2 2 2 2 2 19" xfId="364"/>
    <cellStyle name="Normal 2 2 2 2 2 2" xfId="365"/>
    <cellStyle name="Normal 2 2 2 2 2 2 10" xfId="366"/>
    <cellStyle name="Normal 2 2 2 2 2 2 11" xfId="367"/>
    <cellStyle name="Normal 2 2 2 2 2 2 11 2" xfId="368"/>
    <cellStyle name="Normal 2 2 2 2 2 2 11 2 2" xfId="369"/>
    <cellStyle name="Normal 2 2 2 2 2 2 11 2 3" xfId="370"/>
    <cellStyle name="Normal 2 2 2 2 2 2 11 2 4" xfId="371"/>
    <cellStyle name="Normal 2 2 2 2 2 2 11 2 5" xfId="372"/>
    <cellStyle name="Normal 2 2 2 2 2 2 11 2 6" xfId="373"/>
    <cellStyle name="Normal 2 2 2 2 2 2 11 3" xfId="374"/>
    <cellStyle name="Normal 2 2 2 2 2 2 11 4" xfId="375"/>
    <cellStyle name="Normal 2 2 2 2 2 2 11 5" xfId="376"/>
    <cellStyle name="Normal 2 2 2 2 2 2 11 6" xfId="377"/>
    <cellStyle name="Normal 2 2 2 2 2 2 12" xfId="378"/>
    <cellStyle name="Normal 2 2 2 2 2 2 13" xfId="379"/>
    <cellStyle name="Normal 2 2 2 2 2 2 14" xfId="380"/>
    <cellStyle name="Normal 2 2 2 2 2 2 15" xfId="381"/>
    <cellStyle name="Normal 2 2 2 2 2 2 16" xfId="382"/>
    <cellStyle name="Normal 2 2 2 2 2 2 17" xfId="383"/>
    <cellStyle name="Normal 2 2 2 2 2 2 18" xfId="384"/>
    <cellStyle name="Normal 2 2 2 2 2 2 19" xfId="385"/>
    <cellStyle name="Normal 2 2 2 2 2 2 2" xfId="386"/>
    <cellStyle name="Normal 2 2 2 2 2 2 2 10" xfId="387"/>
    <cellStyle name="Normal 2 2 2 2 2 2 2 11" xfId="388"/>
    <cellStyle name="Normal 2 2 2 2 2 2 2 12" xfId="389"/>
    <cellStyle name="Normal 2 2 2 2 2 2 2 13" xfId="390"/>
    <cellStyle name="Normal 2 2 2 2 2 2 2 14" xfId="391"/>
    <cellStyle name="Normal 2 2 2 2 2 2 2 15" xfId="392"/>
    <cellStyle name="Normal 2 2 2 2 2 2 2 16" xfId="393"/>
    <cellStyle name="Normal 2 2 2 2 2 2 2 17" xfId="394"/>
    <cellStyle name="Normal 2 2 2 2 2 2 2 18" xfId="395"/>
    <cellStyle name="Normal 2 2 2 2 2 2 2 2" xfId="396"/>
    <cellStyle name="Normal 2 2 2 2 2 2 2 2 10" xfId="397"/>
    <cellStyle name="Normal 2 2 2 2 2 2 2 2 11" xfId="398"/>
    <cellStyle name="Normal 2 2 2 2 2 2 2 2 12" xfId="399"/>
    <cellStyle name="Normal 2 2 2 2 2 2 2 2 13" xfId="400"/>
    <cellStyle name="Normal 2 2 2 2 2 2 2 2 14" xfId="401"/>
    <cellStyle name="Normal 2 2 2 2 2 2 2 2 15" xfId="402"/>
    <cellStyle name="Normal 2 2 2 2 2 2 2 2 16" xfId="403"/>
    <cellStyle name="Normal 2 2 2 2 2 2 2 2 17" xfId="404"/>
    <cellStyle name="Normal 2 2 2 2 2 2 2 2 18" xfId="405"/>
    <cellStyle name="Normal 2 2 2 2 2 2 2 2 2" xfId="406"/>
    <cellStyle name="Normal 2 2 2 2 2 2 2 2 2 10" xfId="407"/>
    <cellStyle name="Normal 2 2 2 2 2 2 2 2 2 11" xfId="408"/>
    <cellStyle name="Normal 2 2 2 2 2 2 2 2 2 12" xfId="409"/>
    <cellStyle name="Normal 2 2 2 2 2 2 2 2 2 13" xfId="410"/>
    <cellStyle name="Normal 2 2 2 2 2 2 2 2 2 14" xfId="411"/>
    <cellStyle name="Normal 2 2 2 2 2 2 2 2 2 2" xfId="412"/>
    <cellStyle name="Normal 2 2 2 2 2 2 2 2 2 2 10" xfId="413"/>
    <cellStyle name="Normal 2 2 2 2 2 2 2 2 2 2 11" xfId="414"/>
    <cellStyle name="Normal 2 2 2 2 2 2 2 2 2 2 12" xfId="415"/>
    <cellStyle name="Normal 2 2 2 2 2 2 2 2 2 2 13" xfId="416"/>
    <cellStyle name="Normal 2 2 2 2 2 2 2 2 2 2 14" xfId="417"/>
    <cellStyle name="Normal 2 2 2 2 2 2 2 2 2 2 2" xfId="418"/>
    <cellStyle name="Normal 2 2 2 2 2 2 2 2 2 2 2 10" xfId="419"/>
    <cellStyle name="Normal 2 2 2 2 2 2 2 2 2 2 2 11" xfId="420"/>
    <cellStyle name="Normal 2 2 2 2 2 2 2 2 2 2 2 12" xfId="421"/>
    <cellStyle name="Normal 2 2 2 2 2 2 2 2 2 2 2 13" xfId="422"/>
    <cellStyle name="Normal 2 2 2 2 2 2 2 2 2 2 2 2" xfId="423"/>
    <cellStyle name="Normal 2 2 2 2 2 2 2 2 2 2 2 2 10" xfId="424"/>
    <cellStyle name="Normal 2 2 2 2 2 2 2 2 2 2 2 2 11" xfId="425"/>
    <cellStyle name="Normal 2 2 2 2 2 2 2 2 2 2 2 2 12" xfId="426"/>
    <cellStyle name="Normal 2 2 2 2 2 2 2 2 2 2 2 2 13" xfId="427"/>
    <cellStyle name="Normal 2 2 2 2 2 2 2 2 2 2 2 2 2" xfId="428"/>
    <cellStyle name="Normal 2 2 2 2 2 2 2 2 2 2 2 2 2 10" xfId="429"/>
    <cellStyle name="Normal 2 2 2 2 2 2 2 2 2 2 2 2 2 11" xfId="430"/>
    <cellStyle name="Normal 2 2 2 2 2 2 2 2 2 2 2 2 2 2" xfId="431"/>
    <cellStyle name="Normal 2 2 2 2 2 2 2 2 2 2 2 2 2 2 10" xfId="432"/>
    <cellStyle name="Normal 2 2 2 2 2 2 2 2 2 2 2 2 2 2 11" xfId="433"/>
    <cellStyle name="Normal 2 2 2 2 2 2 2 2 2 2 2 2 2 2 2" xfId="434"/>
    <cellStyle name="Normal 2 2 2 2 2 2 2 2 2 2 2 2 2 2 2 2" xfId="435"/>
    <cellStyle name="Normal 2 2 2 2 2 2 2 2 2 2 2 2 2 2 2 2 2" xfId="436"/>
    <cellStyle name="Normal 2 2 2 2 2 2 2 2 2 2 2 2 2 2 2 2 3" xfId="437"/>
    <cellStyle name="Normal 2 2 2 2 2 2 2 2 2 2 2 2 2 2 2 2 4" xfId="438"/>
    <cellStyle name="Normal 2 2 2 2 2 2 2 2 2 2 2 2 2 2 2 2 5" xfId="439"/>
    <cellStyle name="Normal 2 2 2 2 2 2 2 2 2 2 2 2 2 2 2 2 6" xfId="440"/>
    <cellStyle name="Normal 2 2 2 2 2 2 2 2 2 2 2 2 2 2 2 3" xfId="441"/>
    <cellStyle name="Normal 2 2 2 2 2 2 2 2 2 2 2 2 2 2 2 4" xfId="442"/>
    <cellStyle name="Normal 2 2 2 2 2 2 2 2 2 2 2 2 2 2 2 5" xfId="443"/>
    <cellStyle name="Normal 2 2 2 2 2 2 2 2 2 2 2 2 2 2 2 6" xfId="444"/>
    <cellStyle name="Normal 2 2 2 2 2 2 2 2 2 2 2 2 2 2 3" xfId="445"/>
    <cellStyle name="Normal 2 2 2 2 2 2 2 2 2 2 2 2 2 2 4" xfId="446"/>
    <cellStyle name="Normal 2 2 2 2 2 2 2 2 2 2 2 2 2 2 5" xfId="447"/>
    <cellStyle name="Normal 2 2 2 2 2 2 2 2 2 2 2 2 2 2 6" xfId="448"/>
    <cellStyle name="Normal 2 2 2 2 2 2 2 2 2 2 2 2 2 2 7" xfId="449"/>
    <cellStyle name="Normal 2 2 2 2 2 2 2 2 2 2 2 2 2 2 8" xfId="450"/>
    <cellStyle name="Normal 2 2 2 2 2 2 2 2 2 2 2 2 2 2 9" xfId="451"/>
    <cellStyle name="Normal 2 2 2 2 2 2 2 2 2 2 2 2 2 3" xfId="452"/>
    <cellStyle name="Normal 2 2 2 2 2 2 2 2 2 2 2 2 2 3 2" xfId="453"/>
    <cellStyle name="Normal 2 2 2 2 2 2 2 2 2 2 2 2 2 3 2 2" xfId="454"/>
    <cellStyle name="Normal 2 2 2 2 2 2 2 2 2 2 2 2 2 3 2 3" xfId="455"/>
    <cellStyle name="Normal 2 2 2 2 2 2 2 2 2 2 2 2 2 3 2 4" xfId="456"/>
    <cellStyle name="Normal 2 2 2 2 2 2 2 2 2 2 2 2 2 3 2 5" xfId="457"/>
    <cellStyle name="Normal 2 2 2 2 2 2 2 2 2 2 2 2 2 3 2 6" xfId="458"/>
    <cellStyle name="Normal 2 2 2 2 2 2 2 2 2 2 2 2 2 3 3" xfId="459"/>
    <cellStyle name="Normal 2 2 2 2 2 2 2 2 2 2 2 2 2 3 4" xfId="460"/>
    <cellStyle name="Normal 2 2 2 2 2 2 2 2 2 2 2 2 2 3 5" xfId="461"/>
    <cellStyle name="Normal 2 2 2 2 2 2 2 2 2 2 2 2 2 3 6" xfId="462"/>
    <cellStyle name="Normal 2 2 2 2 2 2 2 2 2 2 2 2 2 4" xfId="463"/>
    <cellStyle name="Normal 2 2 2 2 2 2 2 2 2 2 2 2 2 5" xfId="464"/>
    <cellStyle name="Normal 2 2 2 2 2 2 2 2 2 2 2 2 2 6" xfId="465"/>
    <cellStyle name="Normal 2 2 2 2 2 2 2 2 2 2 2 2 2 7" xfId="466"/>
    <cellStyle name="Normal 2 2 2 2 2 2 2 2 2 2 2 2 2 8" xfId="467"/>
    <cellStyle name="Normal 2 2 2 2 2 2 2 2 2 2 2 2 2 9" xfId="468"/>
    <cellStyle name="Normal 2 2 2 2 2 2 2 2 2 2 2 2 3" xfId="469"/>
    <cellStyle name="Normal 2 2 2 2 2 2 2 2 2 2 2 2 4" xfId="470"/>
    <cellStyle name="Normal 2 2 2 2 2 2 2 2 2 2 2 2 4 2" xfId="471"/>
    <cellStyle name="Normal 2 2 2 2 2 2 2 2 2 2 2 2 4 2 2" xfId="472"/>
    <cellStyle name="Normal 2 2 2 2 2 2 2 2 2 2 2 2 4 2 3" xfId="473"/>
    <cellStyle name="Normal 2 2 2 2 2 2 2 2 2 2 2 2 4 2 4" xfId="474"/>
    <cellStyle name="Normal 2 2 2 2 2 2 2 2 2 2 2 2 4 2 5" xfId="475"/>
    <cellStyle name="Normal 2 2 2 2 2 2 2 2 2 2 2 2 4 2 6" xfId="476"/>
    <cellStyle name="Normal 2 2 2 2 2 2 2 2 2 2 2 2 4 3" xfId="477"/>
    <cellStyle name="Normal 2 2 2 2 2 2 2 2 2 2 2 2 4 4" xfId="478"/>
    <cellStyle name="Normal 2 2 2 2 2 2 2 2 2 2 2 2 4 5" xfId="479"/>
    <cellStyle name="Normal 2 2 2 2 2 2 2 2 2 2 2 2 4 6" xfId="480"/>
    <cellStyle name="Normal 2 2 2 2 2 2 2 2 2 2 2 2 5" xfId="481"/>
    <cellStyle name="Normal 2 2 2 2 2 2 2 2 2 2 2 2 6" xfId="482"/>
    <cellStyle name="Normal 2 2 2 2 2 2 2 2 2 2 2 2 7" xfId="483"/>
    <cellStyle name="Normal 2 2 2 2 2 2 2 2 2 2 2 2 8" xfId="484"/>
    <cellStyle name="Normal 2 2 2 2 2 2 2 2 2 2 2 2 9" xfId="485"/>
    <cellStyle name="Normal 2 2 2 2 2 2 2 2 2 2 2 3" xfId="486"/>
    <cellStyle name="Normal 2 2 2 2 2 2 2 2 2 2 2 4" xfId="487"/>
    <cellStyle name="Normal 2 2 2 2 2 2 2 2 2 2 2 4 2" xfId="488"/>
    <cellStyle name="Normal 2 2 2 2 2 2 2 2 2 2 2 4 2 2" xfId="489"/>
    <cellStyle name="Normal 2 2 2 2 2 2 2 2 2 2 2 4 2 3" xfId="490"/>
    <cellStyle name="Normal 2 2 2 2 2 2 2 2 2 2 2 4 2 4" xfId="491"/>
    <cellStyle name="Normal 2 2 2 2 2 2 2 2 2 2 2 4 2 5" xfId="492"/>
    <cellStyle name="Normal 2 2 2 2 2 2 2 2 2 2 2 4 2 6" xfId="493"/>
    <cellStyle name="Normal 2 2 2 2 2 2 2 2 2 2 2 4 3" xfId="494"/>
    <cellStyle name="Normal 2 2 2 2 2 2 2 2 2 2 2 4 4" xfId="495"/>
    <cellStyle name="Normal 2 2 2 2 2 2 2 2 2 2 2 4 5" xfId="496"/>
    <cellStyle name="Normal 2 2 2 2 2 2 2 2 2 2 2 4 6" xfId="497"/>
    <cellStyle name="Normal 2 2 2 2 2 2 2 2 2 2 2 5" xfId="498"/>
    <cellStyle name="Normal 2 2 2 2 2 2 2 2 2 2 2 6" xfId="499"/>
    <cellStyle name="Normal 2 2 2 2 2 2 2 2 2 2 2 7" xfId="500"/>
    <cellStyle name="Normal 2 2 2 2 2 2 2 2 2 2 2 8" xfId="501"/>
    <cellStyle name="Normal 2 2 2 2 2 2 2 2 2 2 2 9" xfId="502"/>
    <cellStyle name="Normal 2 2 2 2 2 2 2 2 2 2 3" xfId="503"/>
    <cellStyle name="Normal 2 2 2 2 2 2 2 2 2 2 4" xfId="504"/>
    <cellStyle name="Normal 2 2 2 2 2 2 2 2 2 2 5" xfId="505"/>
    <cellStyle name="Normal 2 2 2 2 2 2 2 2 2 2 5 2" xfId="506"/>
    <cellStyle name="Normal 2 2 2 2 2 2 2 2 2 2 5 2 2" xfId="507"/>
    <cellStyle name="Normal 2 2 2 2 2 2 2 2 2 2 5 2 3" xfId="508"/>
    <cellStyle name="Normal 2 2 2 2 2 2 2 2 2 2 5 2 4" xfId="509"/>
    <cellStyle name="Normal 2 2 2 2 2 2 2 2 2 2 5 2 5" xfId="510"/>
    <cellStyle name="Normal 2 2 2 2 2 2 2 2 2 2 5 2 6" xfId="511"/>
    <cellStyle name="Normal 2 2 2 2 2 2 2 2 2 2 5 3" xfId="512"/>
    <cellStyle name="Normal 2 2 2 2 2 2 2 2 2 2 5 4" xfId="513"/>
    <cellStyle name="Normal 2 2 2 2 2 2 2 2 2 2 5 5" xfId="514"/>
    <cellStyle name="Normal 2 2 2 2 2 2 2 2 2 2 5 6" xfId="515"/>
    <cellStyle name="Normal 2 2 2 2 2 2 2 2 2 2 6" xfId="516"/>
    <cellStyle name="Normal 2 2 2 2 2 2 2 2 2 2 7" xfId="517"/>
    <cellStyle name="Normal 2 2 2 2 2 2 2 2 2 2 8" xfId="518"/>
    <cellStyle name="Normal 2 2 2 2 2 2 2 2 2 2 9" xfId="519"/>
    <cellStyle name="Normal 2 2 2 2 2 2 2 2 2 3" xfId="520"/>
    <cellStyle name="Normal 2 2 2 2 2 2 2 2 2 3 2" xfId="521"/>
    <cellStyle name="Normal 2 2 2 2 2 2 2 2 2 3 3" xfId="522"/>
    <cellStyle name="Normal 2 2 2 2 2 2 2 2 2 4" xfId="523"/>
    <cellStyle name="Normal 2 2 2 2 2 2 2 2 2 5" xfId="524"/>
    <cellStyle name="Normal 2 2 2 2 2 2 2 2 2 5 2" xfId="525"/>
    <cellStyle name="Normal 2 2 2 2 2 2 2 2 2 5 2 2" xfId="526"/>
    <cellStyle name="Normal 2 2 2 2 2 2 2 2 2 5 2 3" xfId="527"/>
    <cellStyle name="Normal 2 2 2 2 2 2 2 2 2 5 2 4" xfId="528"/>
    <cellStyle name="Normal 2 2 2 2 2 2 2 2 2 5 2 5" xfId="529"/>
    <cellStyle name="Normal 2 2 2 2 2 2 2 2 2 5 2 6" xfId="530"/>
    <cellStyle name="Normal 2 2 2 2 2 2 2 2 2 5 3" xfId="531"/>
    <cellStyle name="Normal 2 2 2 2 2 2 2 2 2 5 4" xfId="532"/>
    <cellStyle name="Normal 2 2 2 2 2 2 2 2 2 5 5" xfId="533"/>
    <cellStyle name="Normal 2 2 2 2 2 2 2 2 2 5 6" xfId="534"/>
    <cellStyle name="Normal 2 2 2 2 2 2 2 2 2 6" xfId="535"/>
    <cellStyle name="Normal 2 2 2 2 2 2 2 2 2 7" xfId="536"/>
    <cellStyle name="Normal 2 2 2 2 2 2 2 2 2 8" xfId="537"/>
    <cellStyle name="Normal 2 2 2 2 2 2 2 2 2 9" xfId="538"/>
    <cellStyle name="Normal 2 2 2 2 2 2 2 2 3" xfId="539"/>
    <cellStyle name="Normal 2 2 2 2 2 2 2 2 4" xfId="540"/>
    <cellStyle name="Normal 2 2 2 2 2 2 2 2 5" xfId="541"/>
    <cellStyle name="Normal 2 2 2 2 2 2 2 2 6" xfId="542"/>
    <cellStyle name="Normal 2 2 2 2 2 2 2 2 6 2" xfId="543"/>
    <cellStyle name="Normal 2 2 2 2 2 2 2 2 6 2 2" xfId="544"/>
    <cellStyle name="Normal 2 2 2 2 2 2 2 2 6 2 3" xfId="545"/>
    <cellStyle name="Normal 2 2 2 2 2 2 2 2 6 3" xfId="546"/>
    <cellStyle name="Normal 2 2 2 2 2 2 2 2 7" xfId="547"/>
    <cellStyle name="Normal 2 2 2 2 2 2 2 2 8" xfId="548"/>
    <cellStyle name="Normal 2 2 2 2 2 2 2 2 9" xfId="549"/>
    <cellStyle name="Normal 2 2 2 2 2 2 2 2 9 2" xfId="550"/>
    <cellStyle name="Normal 2 2 2 2 2 2 2 2 9 2 2" xfId="551"/>
    <cellStyle name="Normal 2 2 2 2 2 2 2 2 9 2 3" xfId="552"/>
    <cellStyle name="Normal 2 2 2 2 2 2 2 2 9 2 4" xfId="553"/>
    <cellStyle name="Normal 2 2 2 2 2 2 2 2 9 2 5" xfId="554"/>
    <cellStyle name="Normal 2 2 2 2 2 2 2 2 9 2 6" xfId="555"/>
    <cellStyle name="Normal 2 2 2 2 2 2 2 2 9 3" xfId="556"/>
    <cellStyle name="Normal 2 2 2 2 2 2 2 2 9 4" xfId="557"/>
    <cellStyle name="Normal 2 2 2 2 2 2 2 2 9 5" xfId="558"/>
    <cellStyle name="Normal 2 2 2 2 2 2 2 2 9 6" xfId="559"/>
    <cellStyle name="Normal 2 2 2 2 2 2 2 3" xfId="560"/>
    <cellStyle name="Normal 2 2 2 2 2 2 2 4" xfId="561"/>
    <cellStyle name="Normal 2 2 2 2 2 2 2 5" xfId="562"/>
    <cellStyle name="Normal 2 2 2 2 2 2 2 6" xfId="563"/>
    <cellStyle name="Normal 2 2 2 2 2 2 2 6 2" xfId="564"/>
    <cellStyle name="Normal 2 2 2 2 2 2 2 6 2 2" xfId="565"/>
    <cellStyle name="Normal 2 2 2 2 2 2 2 6 2 3" xfId="566"/>
    <cellStyle name="Normal 2 2 2 2 2 2 2 6 3" xfId="567"/>
    <cellStyle name="Normal 2 2 2 2 2 2 2 7" xfId="568"/>
    <cellStyle name="Normal 2 2 2 2 2 2 2 8" xfId="569"/>
    <cellStyle name="Normal 2 2 2 2 2 2 2 9" xfId="570"/>
    <cellStyle name="Normal 2 2 2 2 2 2 2 9 2" xfId="571"/>
    <cellStyle name="Normal 2 2 2 2 2 2 2 9 2 2" xfId="572"/>
    <cellStyle name="Normal 2 2 2 2 2 2 2 9 2 3" xfId="573"/>
    <cellStyle name="Normal 2 2 2 2 2 2 2 9 2 4" xfId="574"/>
    <cellStyle name="Normal 2 2 2 2 2 2 2 9 2 5" xfId="575"/>
    <cellStyle name="Normal 2 2 2 2 2 2 2 9 2 6" xfId="576"/>
    <cellStyle name="Normal 2 2 2 2 2 2 2 9 3" xfId="577"/>
    <cellStyle name="Normal 2 2 2 2 2 2 2 9 4" xfId="578"/>
    <cellStyle name="Normal 2 2 2 2 2 2 2 9 5" xfId="579"/>
    <cellStyle name="Normal 2 2 2 2 2 2 2 9 6" xfId="580"/>
    <cellStyle name="Normal 2 2 2 2 2 2 20" xfId="581"/>
    <cellStyle name="Normal 2 2 2 2 2 2 3" xfId="582"/>
    <cellStyle name="Normal 2 2 2 2 2 2 4" xfId="583"/>
    <cellStyle name="Normal 2 2 2 2 2 2 5" xfId="584"/>
    <cellStyle name="Normal 2 2 2 2 2 2 6" xfId="585"/>
    <cellStyle name="Normal 2 2 2 2 2 2 7" xfId="586"/>
    <cellStyle name="Normal 2 2 2 2 2 2 8" xfId="587"/>
    <cellStyle name="Normal 2 2 2 2 2 2 8 2" xfId="588"/>
    <cellStyle name="Normal 2 2 2 2 2 2 8 2 2" xfId="589"/>
    <cellStyle name="Normal 2 2 2 2 2 2 8 2 3" xfId="590"/>
    <cellStyle name="Normal 2 2 2 2 2 2 8 3" xfId="591"/>
    <cellStyle name="Normal 2 2 2 2 2 2 9" xfId="592"/>
    <cellStyle name="Normal 2 2 2 2 2 20" xfId="593"/>
    <cellStyle name="Normal 2 2 2 2 2 3" xfId="594"/>
    <cellStyle name="Normal 2 2 2 2 2 3 2" xfId="595"/>
    <cellStyle name="Normal 2 2 2 2 2 3 2 2" xfId="596"/>
    <cellStyle name="Normal 2 2 2 2 2 3 2 3" xfId="597"/>
    <cellStyle name="Normal 2 2 2 2 2 3 2 4" xfId="598"/>
    <cellStyle name="Normal 2 2 2 2 2 3 2 5" xfId="599"/>
    <cellStyle name="Normal 2 2 2 2 2 3 3" xfId="600"/>
    <cellStyle name="Normal 2 2 2 2 2 3 4" xfId="601"/>
    <cellStyle name="Normal 2 2 2 2 2 3 5" xfId="602"/>
    <cellStyle name="Normal 2 2 2 2 2 4" xfId="603"/>
    <cellStyle name="Normal 2 2 2 2 2 5" xfId="604"/>
    <cellStyle name="Normal 2 2 2 2 2 6" xfId="605"/>
    <cellStyle name="Normal 2 2 2 2 2 7" xfId="606"/>
    <cellStyle name="Normal 2 2 2 2 2 8" xfId="607"/>
    <cellStyle name="Normal 2 2 2 2 2 8 2" xfId="608"/>
    <cellStyle name="Normal 2 2 2 2 2 8 2 2" xfId="609"/>
    <cellStyle name="Normal 2 2 2 2 2 8 2 3" xfId="610"/>
    <cellStyle name="Normal 2 2 2 2 2 8 3" xfId="611"/>
    <cellStyle name="Normal 2 2 2 2 2 9" xfId="612"/>
    <cellStyle name="Normal 2 2 2 2 20" xfId="613"/>
    <cellStyle name="Normal 2 2 2 2 21" xfId="614"/>
    <cellStyle name="Normal 2 2 2 2 22" xfId="615"/>
    <cellStyle name="Normal 2 2 2 2 23" xfId="616"/>
    <cellStyle name="Normal 2 2 2 2 3" xfId="617"/>
    <cellStyle name="Normal 2 2 2 2 4" xfId="618"/>
    <cellStyle name="Normal 2 2 2 2 5" xfId="619"/>
    <cellStyle name="Normal 2 2 2 2 5 2" xfId="620"/>
    <cellStyle name="Normal 2 2 2 2 5 2 2" xfId="621"/>
    <cellStyle name="Normal 2 2 2 2 5 2 3" xfId="622"/>
    <cellStyle name="Normal 2 2 2 2 5 2 4" xfId="623"/>
    <cellStyle name="Normal 2 2 2 2 5 2 5" xfId="624"/>
    <cellStyle name="Normal 2 2 2 2 5 3" xfId="625"/>
    <cellStyle name="Normal 2 2 2 2 5 4" xfId="626"/>
    <cellStyle name="Normal 2 2 2 2 5 5" xfId="627"/>
    <cellStyle name="Normal 2 2 2 2 6" xfId="628"/>
    <cellStyle name="Normal 2 2 2 2 7" xfId="629"/>
    <cellStyle name="Normal 2 2 2 2 8" xfId="630"/>
    <cellStyle name="Normal 2 2 2 2 9" xfId="631"/>
    <cellStyle name="Normal 2 2 2 20" xfId="632"/>
    <cellStyle name="Normal 2 2 2 21" xfId="633"/>
    <cellStyle name="Normal 2 2 2 22" xfId="634"/>
    <cellStyle name="Normal 2 2 2 23" xfId="635"/>
    <cellStyle name="Normal 2 2 2 24" xfId="636"/>
    <cellStyle name="Normal 2 2 2 3" xfId="637"/>
    <cellStyle name="Normal 2 2 2 4" xfId="638"/>
    <cellStyle name="Normal 2 2 2 5" xfId="639"/>
    <cellStyle name="Normal 2 2 2 6" xfId="640"/>
    <cellStyle name="Normal 2 2 2 6 2" xfId="641"/>
    <cellStyle name="Normal 2 2 2 6 2 2" xfId="642"/>
    <cellStyle name="Normal 2 2 2 6 2 3" xfId="643"/>
    <cellStyle name="Normal 2 2 2 6 2 4" xfId="644"/>
    <cellStyle name="Normal 2 2 2 6 2 5" xfId="645"/>
    <cellStyle name="Normal 2 2 2 6 3" xfId="646"/>
    <cellStyle name="Normal 2 2 2 6 4" xfId="647"/>
    <cellStyle name="Normal 2 2 2 6 5" xfId="648"/>
    <cellStyle name="Normal 2 2 2 7" xfId="649"/>
    <cellStyle name="Normal 2 2 2 8" xfId="650"/>
    <cellStyle name="Normal 2 2 2 9" xfId="651"/>
    <cellStyle name="Normal 2 2 20" xfId="652"/>
    <cellStyle name="Normal 2 2 21" xfId="653"/>
    <cellStyle name="Normal 2 2 22" xfId="654"/>
    <cellStyle name="Normal 2 2 23" xfId="655"/>
    <cellStyle name="Normal 2 2 24" xfId="656"/>
    <cellStyle name="Normal 2 2 25" xfId="657"/>
    <cellStyle name="Normal 2 2 26" xfId="658"/>
    <cellStyle name="Normal 2 2 27" xfId="269"/>
    <cellStyle name="Normal 2 2 3" xfId="659"/>
    <cellStyle name="Normal 2 2 4" xfId="660"/>
    <cellStyle name="Normal 2 2 5" xfId="661"/>
    <cellStyle name="Normal 2 2 5 2" xfId="662"/>
    <cellStyle name="Normal 2 2 5 3" xfId="663"/>
    <cellStyle name="Normal 2 2 5 4" xfId="664"/>
    <cellStyle name="Normal 2 2 6" xfId="665"/>
    <cellStyle name="Normal 2 2 7" xfId="666"/>
    <cellStyle name="Normal 2 2 8" xfId="667"/>
    <cellStyle name="Normal 2 2 8 2" xfId="668"/>
    <cellStyle name="Normal 2 2 8 2 2" xfId="669"/>
    <cellStyle name="Normal 2 2 8 2 3" xfId="670"/>
    <cellStyle name="Normal 2 2 8 2 4" xfId="671"/>
    <cellStyle name="Normal 2 2 8 2 5" xfId="672"/>
    <cellStyle name="Normal 2 2 8 3" xfId="673"/>
    <cellStyle name="Normal 2 2 8 4" xfId="674"/>
    <cellStyle name="Normal 2 2 8 5" xfId="675"/>
    <cellStyle name="Normal 2 2 9" xfId="676"/>
    <cellStyle name="Normal 2 20" xfId="677"/>
    <cellStyle name="Normal 2 21" xfId="678"/>
    <cellStyle name="Normal 2 22" xfId="679"/>
    <cellStyle name="Normal 2 23" xfId="680"/>
    <cellStyle name="Normal 2 24" xfId="681"/>
    <cellStyle name="Normal 2 25" xfId="682"/>
    <cellStyle name="Normal 2 26" xfId="683"/>
    <cellStyle name="Normal 2 27" xfId="684"/>
    <cellStyle name="Normal 2 28" xfId="776"/>
    <cellStyle name="Normal 2 3" xfId="50"/>
    <cellStyle name="Normal 2 3 2" xfId="686"/>
    <cellStyle name="Normal 2 3 2 2" xfId="687"/>
    <cellStyle name="Normal 2 3 2 2 2" xfId="688"/>
    <cellStyle name="Normal 2 3 2 2 2 2" xfId="689"/>
    <cellStyle name="Normal 2 3 2 2 2 3" xfId="690"/>
    <cellStyle name="Normal 2 3 2 2 2 4" xfId="691"/>
    <cellStyle name="Normal 2 3 2 2 3" xfId="692"/>
    <cellStyle name="Normal 2 3 2 2 4" xfId="693"/>
    <cellStyle name="Normal 2 3 2 3" xfId="694"/>
    <cellStyle name="Normal 2 3 2 4" xfId="695"/>
    <cellStyle name="Normal 2 3 2 5" xfId="696"/>
    <cellStyle name="Normal 2 3 2 6" xfId="697"/>
    <cellStyle name="Normal 2 3 2 7" xfId="698"/>
    <cellStyle name="Normal 2 3 3" xfId="699"/>
    <cellStyle name="Normal 2 3 4" xfId="700"/>
    <cellStyle name="Normal 2 3 5" xfId="701"/>
    <cellStyle name="Normal 2 3 6" xfId="702"/>
    <cellStyle name="Normal 2 3 7" xfId="703"/>
    <cellStyle name="Normal 2 3 8" xfId="704"/>
    <cellStyle name="Normal 2 3 9" xfId="685"/>
    <cellStyle name="Normal 2 4" xfId="51"/>
    <cellStyle name="Normal 2 4 2" xfId="705"/>
    <cellStyle name="Normal 2 5" xfId="706"/>
    <cellStyle name="Normal 2 5 2" xfId="707"/>
    <cellStyle name="Normal 2 5 3" xfId="708"/>
    <cellStyle name="Normal 2 5 4" xfId="709"/>
    <cellStyle name="Normal 2 6" xfId="710"/>
    <cellStyle name="Normal 2 7" xfId="711"/>
    <cellStyle name="Normal 2 8" xfId="712"/>
    <cellStyle name="Normal 2 8 2" xfId="713"/>
    <cellStyle name="Normal 2 8 2 2" xfId="714"/>
    <cellStyle name="Normal 2 8 2 3" xfId="715"/>
    <cellStyle name="Normal 2 8 2 4" xfId="716"/>
    <cellStyle name="Normal 2 8 2 5" xfId="717"/>
    <cellStyle name="Normal 2 8 3" xfId="718"/>
    <cellStyle name="Normal 2 8 4" xfId="719"/>
    <cellStyle name="Normal 2 8 5" xfId="720"/>
    <cellStyle name="Normal 2 9" xfId="112"/>
    <cellStyle name="Normal 2 9 2" xfId="721"/>
    <cellStyle name="Normal 22 2" xfId="722"/>
    <cellStyle name="Normal 22 3" xfId="723"/>
    <cellStyle name="Normal 22 4" xfId="724"/>
    <cellStyle name="Normal 22 5" xfId="725"/>
    <cellStyle name="Normal 22 6" xfId="726"/>
    <cellStyle name="Normal 22 7" xfId="727"/>
    <cellStyle name="Normal 3" xfId="52"/>
    <cellStyle name="Normal 3 10" xfId="728"/>
    <cellStyle name="Normal 3 11" xfId="729"/>
    <cellStyle name="Normal 3 12" xfId="730"/>
    <cellStyle name="Normal 3 13" xfId="731"/>
    <cellStyle name="Normal 3 14" xfId="775"/>
    <cellStyle name="Normal 3 15" xfId="777"/>
    <cellStyle name="Normal 3 2" xfId="53"/>
    <cellStyle name="Normal 3 2 2" xfId="733"/>
    <cellStyle name="Normal 3 2 2 2" xfId="734"/>
    <cellStyle name="Normal 3 2 2 3" xfId="735"/>
    <cellStyle name="Normal 3 2 2 4" xfId="736"/>
    <cellStyle name="Normal 3 2 3" xfId="737"/>
    <cellStyle name="Normal 3 2 4" xfId="738"/>
    <cellStyle name="Normal 3 2 5" xfId="732"/>
    <cellStyle name="Normal 3 3" xfId="739"/>
    <cellStyle name="Normal 3 3 2" xfId="740"/>
    <cellStyle name="Normal 3 3 2 2" xfId="741"/>
    <cellStyle name="Normal 3 3 2 3" xfId="742"/>
    <cellStyle name="Normal 3 3 2 4" xfId="743"/>
    <cellStyle name="Normal 3 3 3" xfId="744"/>
    <cellStyle name="Normal 3 3 4" xfId="745"/>
    <cellStyle name="Normal 3 4" xfId="746"/>
    <cellStyle name="Normal 3 4 2" xfId="747"/>
    <cellStyle name="Normal 3 4 2 2" xfId="748"/>
    <cellStyle name="Normal 3 4 2 3" xfId="749"/>
    <cellStyle name="Normal 3 4 2 4" xfId="750"/>
    <cellStyle name="Normal 3 4 3" xfId="751"/>
    <cellStyle name="Normal 3 4 4" xfId="752"/>
    <cellStyle name="Normal 3 5" xfId="753"/>
    <cellStyle name="Normal 3 6" xfId="754"/>
    <cellStyle name="Normal 3 7" xfId="755"/>
    <cellStyle name="Normal 3 8" xfId="756"/>
    <cellStyle name="Normal 3 9" xfId="757"/>
    <cellStyle name="Normal 4" xfId="54"/>
    <cellStyle name="Normal 4 2" xfId="758"/>
    <cellStyle name="Normal 4 3" xfId="759"/>
    <cellStyle name="Normal 4 4" xfId="760"/>
    <cellStyle name="Normal 4 5" xfId="113"/>
    <cellStyle name="Normal 43" xfId="761"/>
    <cellStyle name="Normal 5" xfId="55"/>
    <cellStyle name="Normal 5 2" xfId="762"/>
    <cellStyle name="Normal 5 3" xfId="114"/>
    <cellStyle name="Normal 5 4" xfId="763"/>
    <cellStyle name="Normal 5 5" xfId="764"/>
    <cellStyle name="Normal 5 6" xfId="118"/>
    <cellStyle name="Normal 6" xfId="56"/>
    <cellStyle name="Normal 6 2" xfId="765"/>
    <cellStyle name="Normal 6 3" xfId="766"/>
    <cellStyle name="Normal 6 4" xfId="767"/>
    <cellStyle name="Normal 7" xfId="57"/>
    <cellStyle name="Normal 7 2" xfId="768"/>
    <cellStyle name="Normal 7 3" xfId="769"/>
    <cellStyle name="Normal 8" xfId="58"/>
    <cellStyle name="Normal 9" xfId="59"/>
    <cellStyle name="Notas 2" xfId="115"/>
    <cellStyle name="Notas 3" xfId="773"/>
    <cellStyle name="Note" xfId="60"/>
    <cellStyle name="Output" xfId="61"/>
    <cellStyle name="Porcentaje" xfId="778" builtinId="5"/>
    <cellStyle name="Porcentaje 2" xfId="62"/>
    <cellStyle name="Porcentaje 3" xfId="770"/>
    <cellStyle name="Porcentaje 4" xfId="772"/>
    <cellStyle name="Porcentual 2" xfId="63"/>
    <cellStyle name="Porcentual 2 2" xfId="116"/>
    <cellStyle name="Salida" xfId="77" builtinId="21" customBuiltin="1"/>
    <cellStyle name="Style 1" xfId="64"/>
    <cellStyle name="Texto de advertencia" xfId="81" builtinId="11" customBuiltin="1"/>
    <cellStyle name="Texto explicativo" xfId="82" builtinId="53" customBuiltin="1"/>
    <cellStyle name="Title" xfId="65"/>
    <cellStyle name="Título" xfId="68" builtinId="15" customBuiltin="1"/>
    <cellStyle name="Título 2" xfId="70" builtinId="17" customBuiltin="1"/>
    <cellStyle name="Título 3" xfId="71" builtinId="18" customBuiltin="1"/>
    <cellStyle name="Título 4" xfId="774"/>
    <cellStyle name="Total" xfId="83" builtinId="25" customBuiltin="1"/>
    <cellStyle name="Total 2" xfId="66"/>
    <cellStyle name="Warning Text" xfId="67"/>
  </cellStyles>
  <dxfs count="0"/>
  <tableStyles count="0" defaultTableStyle="TableStyleMedium9" defaultPivotStyle="PivotStyleLight16"/>
  <colors>
    <mruColors>
      <color rgb="FF333F4F"/>
      <color rgb="FFBDD7EE"/>
      <color rgb="FF44546A"/>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333333"/>
                </a:solidFill>
                <a:latin typeface="Calibri"/>
                <a:ea typeface="Calibri"/>
                <a:cs typeface="Calibri"/>
              </a:defRPr>
            </a:pPr>
            <a:r>
              <a:rPr lang="es-EC" b="1"/>
              <a:t>Participación de Mercado </a:t>
            </a:r>
          </a:p>
          <a:p>
            <a:pPr>
              <a:defRPr sz="1600" b="1" i="0" u="none" strike="noStrike" baseline="0">
                <a:solidFill>
                  <a:srgbClr val="333333"/>
                </a:solidFill>
                <a:latin typeface="Calibri"/>
                <a:ea typeface="Calibri"/>
                <a:cs typeface="Calibri"/>
              </a:defRPr>
            </a:pPr>
            <a:r>
              <a:rPr lang="es-EC" b="1"/>
              <a:t>(Junio</a:t>
            </a:r>
          </a:p>
          <a:p>
            <a:pPr>
              <a:defRPr sz="1600" b="1" i="0" u="none" strike="noStrike" baseline="0">
                <a:solidFill>
                  <a:srgbClr val="333333"/>
                </a:solidFill>
                <a:latin typeface="Calibri"/>
                <a:ea typeface="Calibri"/>
                <a:cs typeface="Calibri"/>
              </a:defRPr>
            </a:pPr>
            <a:r>
              <a:rPr lang="es-EC" b="1"/>
              <a:t> </a:t>
            </a:r>
            <a:r>
              <a:rPr lang="es-EC" b="1" baseline="0"/>
              <a:t>-</a:t>
            </a:r>
            <a:r>
              <a:rPr lang="es-EC" b="1"/>
              <a:t> 2025)</a:t>
            </a:r>
          </a:p>
        </c:rich>
      </c:tx>
      <c:layout/>
      <c:overlay val="0"/>
      <c:spPr>
        <a:noFill/>
        <a:ln w="25400">
          <a:noFill/>
        </a:ln>
      </c:spPr>
    </c:title>
    <c:autoTitleDeleted val="0"/>
    <c:plotArea>
      <c:layout>
        <c:manualLayout>
          <c:layoutTarget val="inner"/>
          <c:xMode val="edge"/>
          <c:yMode val="edge"/>
          <c:x val="7.3338811930688377E-2"/>
          <c:y val="0.17517191545552807"/>
          <c:w val="0.76464124779033349"/>
          <c:h val="0.67516098196130936"/>
        </c:manualLayout>
      </c:layout>
      <c:pieChart>
        <c:varyColors val="1"/>
        <c:ser>
          <c:idx val="0"/>
          <c:order val="0"/>
          <c:dPt>
            <c:idx val="0"/>
            <c:bubble3D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0-09E5-479C-A0F3-69F412511354}"/>
              </c:ext>
            </c:extLst>
          </c:dPt>
          <c:dPt>
            <c:idx val="1"/>
            <c:bubble3D val="0"/>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1-09E5-479C-A0F3-69F412511354}"/>
              </c:ext>
            </c:extLst>
          </c:dPt>
          <c:dPt>
            <c:idx val="2"/>
            <c:bubble3D val="0"/>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02-09E5-479C-A0F3-69F412511354}"/>
              </c:ext>
            </c:extLst>
          </c:dPt>
          <c:dPt>
            <c:idx val="3"/>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3-09E5-479C-A0F3-69F412511354}"/>
              </c:ext>
            </c:extLst>
          </c:dPt>
          <c:dPt>
            <c:idx val="4"/>
            <c:bubble3D val="0"/>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04-09E5-479C-A0F3-69F412511354}"/>
              </c:ext>
            </c:extLst>
          </c:dPt>
          <c:dPt>
            <c:idx val="5"/>
            <c:bubble3D val="0"/>
            <c:spPr>
              <a:solidFill>
                <a:schemeClr val="accent6"/>
              </a:solidFill>
              <a:ln w="19050">
                <a:solidFill>
                  <a:schemeClr val="lt1"/>
                </a:solidFill>
              </a:ln>
              <a:effectLst/>
            </c:spPr>
            <c:extLst xmlns:c16r2="http://schemas.microsoft.com/office/drawing/2015/06/chart">
              <c:ext xmlns:c16="http://schemas.microsoft.com/office/drawing/2014/chart" uri="{C3380CC4-5D6E-409C-BE32-E72D297353CC}">
                <c16:uniqueId val="{00000005-09E5-479C-A0F3-69F412511354}"/>
              </c:ext>
            </c:extLst>
          </c:dPt>
          <c:dPt>
            <c:idx val="6"/>
            <c:bubble3D val="0"/>
            <c:spPr>
              <a:solidFill>
                <a:schemeClr val="bg2">
                  <a:lumMod val="7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6-09E5-479C-A0F3-69F412511354}"/>
              </c:ext>
            </c:extLst>
          </c:dPt>
          <c:dLbls>
            <c:dLbl>
              <c:idx val="0"/>
              <c:layout>
                <c:manualLayout>
                  <c:x val="-0.11330056361160754"/>
                  <c:y val="-0.21459812519558596"/>
                </c:manualLayout>
              </c:layout>
              <c:dLblPos val="bestFit"/>
              <c:showLegendKey val="0"/>
              <c:showVal val="1"/>
              <c:showCatName val="1"/>
              <c:showSerName val="0"/>
              <c:showPercent val="0"/>
              <c:showBubbleSize val="0"/>
              <c:extLst>
                <c:ext xmlns:c15="http://schemas.microsoft.com/office/drawing/2012/chart" uri="{CE6537A1-D6FC-4f65-9D91-7224C49458BB}">
                  <c15:layout/>
                </c:ext>
              </c:extLst>
            </c:dLbl>
            <c:dLbl>
              <c:idx val="1"/>
              <c:layout>
                <c:manualLayout>
                  <c:x val="0.10627089673893814"/>
                  <c:y val="9.1834832159385371E-2"/>
                </c:manualLayout>
              </c:layout>
              <c:spPr>
                <a:noFill/>
                <a:ln>
                  <a:noFill/>
                </a:ln>
                <a:effectLst/>
              </c:spPr>
              <c:txPr>
                <a:bodyPr wrap="square" lIns="38100" tIns="19050" rIns="38100" bIns="19050" anchor="ctr">
                  <a:noAutofit/>
                </a:bodyPr>
                <a:lstStyle/>
                <a:p>
                  <a:pPr>
                    <a:defRPr sz="1100"/>
                  </a:pPr>
                  <a:endParaRPr lang="es-EC"/>
                </a:p>
              </c:txPr>
              <c:dLblPos val="bestFit"/>
              <c:showLegendKey val="0"/>
              <c:showVal val="1"/>
              <c:showCatName val="1"/>
              <c:showSerName val="0"/>
              <c:showPercent val="0"/>
              <c:showBubbleSize val="0"/>
              <c:extLst>
                <c:ext xmlns:c15="http://schemas.microsoft.com/office/drawing/2012/chart" uri="{CE6537A1-D6FC-4f65-9D91-7224C49458BB}">
                  <c15:layout>
                    <c:manualLayout>
                      <c:w val="0.15136033314066222"/>
                      <c:h val="0.11655212592406387"/>
                    </c:manualLayout>
                  </c15:layout>
                </c:ext>
              </c:extLst>
            </c:dLbl>
            <c:dLbl>
              <c:idx val="2"/>
              <c:layout>
                <c:manualLayout>
                  <c:x val="4.0299642656673887E-3"/>
                  <c:y val="0.16801033207303243"/>
                </c:manualLayout>
              </c:layout>
              <c:spPr>
                <a:noFill/>
                <a:ln>
                  <a:noFill/>
                </a:ln>
                <a:effectLst/>
              </c:spPr>
              <c:txPr>
                <a:bodyPr wrap="square" lIns="38100" tIns="19050" rIns="38100" bIns="19050" anchor="ctr">
                  <a:noAutofit/>
                </a:bodyPr>
                <a:lstStyle/>
                <a:p>
                  <a:pPr>
                    <a:defRPr sz="1100"/>
                  </a:pPr>
                  <a:endParaRPr lang="es-EC"/>
                </a:p>
              </c:txPr>
              <c:dLblPos val="bestFit"/>
              <c:showLegendKey val="0"/>
              <c:showVal val="1"/>
              <c:showCatName val="1"/>
              <c:showSerName val="0"/>
              <c:showPercent val="0"/>
              <c:showBubbleSize val="0"/>
              <c:extLst>
                <c:ext xmlns:c15="http://schemas.microsoft.com/office/drawing/2012/chart" uri="{CE6537A1-D6FC-4f65-9D91-7224C49458BB}">
                  <c15:layout>
                    <c:manualLayout>
                      <c:w val="0.11580936793390721"/>
                      <c:h val="0.12418366875804789"/>
                    </c:manualLayout>
                  </c15:layout>
                </c:ext>
              </c:extLst>
            </c:dLbl>
            <c:dLbl>
              <c:idx val="3"/>
              <c:layout>
                <c:manualLayout>
                  <c:x val="-9.995855645604737E-2"/>
                  <c:y val="0.10752518891687657"/>
                </c:manualLayout>
              </c:layout>
              <c:spPr>
                <a:noFill/>
                <a:ln>
                  <a:noFill/>
                </a:ln>
                <a:effectLst/>
              </c:spPr>
              <c:txPr>
                <a:bodyPr wrap="square" lIns="38100" tIns="19050" rIns="38100" bIns="19050" anchor="ctr">
                  <a:noAutofit/>
                </a:bodyPr>
                <a:lstStyle/>
                <a:p>
                  <a:pPr>
                    <a:defRPr sz="1100"/>
                  </a:pPr>
                  <a:endParaRPr lang="es-EC"/>
                </a:p>
              </c:txPr>
              <c:dLblPos val="bestFit"/>
              <c:showLegendKey val="0"/>
              <c:showVal val="1"/>
              <c:showCatName val="1"/>
              <c:showSerName val="0"/>
              <c:showPercent val="0"/>
              <c:showBubbleSize val="0"/>
              <c:extLst>
                <c:ext xmlns:c15="http://schemas.microsoft.com/office/drawing/2012/chart" uri="{CE6537A1-D6FC-4f65-9D91-7224C49458BB}">
                  <c15:layout>
                    <c:manualLayout>
                      <c:w val="0.16454002070232565"/>
                      <c:h val="9.7473348997316939E-2"/>
                    </c:manualLayout>
                  </c15:layout>
                </c:ext>
              </c:extLst>
            </c:dLbl>
            <c:dLbl>
              <c:idx val="4"/>
              <c:layout>
                <c:manualLayout>
                  <c:x val="-6.794213186367945E-2"/>
                  <c:y val="1.9762366167847451E-2"/>
                </c:manualLayout>
              </c:layout>
              <c:dLblPos val="bestFit"/>
              <c:showLegendKey val="0"/>
              <c:showVal val="1"/>
              <c:showCatName val="1"/>
              <c:showSerName val="0"/>
              <c:showPercent val="0"/>
              <c:showBubbleSize val="0"/>
              <c:extLst>
                <c:ext xmlns:c15="http://schemas.microsoft.com/office/drawing/2012/chart" uri="{CE6537A1-D6FC-4f65-9D91-7224C49458BB}">
                  <c15:layout/>
                </c:ext>
              </c:extLst>
            </c:dLbl>
            <c:dLbl>
              <c:idx val="5"/>
              <c:layout>
                <c:manualLayout>
                  <c:x val="-7.2243609154607938E-2"/>
                  <c:y val="1.3871022212669872E-3"/>
                </c:manualLayout>
              </c:layout>
              <c:spPr>
                <a:noFill/>
                <a:ln>
                  <a:noFill/>
                </a:ln>
                <a:effectLst/>
              </c:spPr>
              <c:txPr>
                <a:bodyPr wrap="square" lIns="38100" tIns="19050" rIns="38100" bIns="19050" anchor="ctr">
                  <a:spAutoFit/>
                </a:bodyPr>
                <a:lstStyle/>
                <a:p>
                  <a:pPr>
                    <a:defRPr sz="1050"/>
                  </a:pPr>
                  <a:endParaRPr lang="es-EC"/>
                </a:p>
              </c:txPr>
              <c:dLblPos val="bestFit"/>
              <c:showLegendKey val="0"/>
              <c:showVal val="1"/>
              <c:showCatName val="1"/>
              <c:showSerName val="0"/>
              <c:showPercent val="0"/>
              <c:showBubbleSize val="0"/>
              <c:extLst>
                <c:ext xmlns:c15="http://schemas.microsoft.com/office/drawing/2012/chart" uri="{CE6537A1-D6FC-4f65-9D91-7224C49458BB}">
                  <c15:layout/>
                </c:ext>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dLbl>
              <c:idx val="8"/>
              <c:delete val="1"/>
              <c:extLst>
                <c:ext xmlns:c15="http://schemas.microsoft.com/office/drawing/2012/chart" uri="{CE6537A1-D6FC-4f65-9D91-7224C49458BB}"/>
              </c:extLst>
            </c:dLbl>
            <c:dLbl>
              <c:idx val="9"/>
              <c:delete val="1"/>
              <c:extLst>
                <c:ext xmlns:c15="http://schemas.microsoft.com/office/drawing/2012/chart" uri="{CE6537A1-D6FC-4f65-9D91-7224C49458BB}"/>
              </c:extLst>
            </c:dLbl>
            <c:dLbl>
              <c:idx val="10"/>
              <c:delete val="1"/>
              <c:extLst>
                <c:ext xmlns:c15="http://schemas.microsoft.com/office/drawing/2012/chart" uri="{CE6537A1-D6FC-4f65-9D91-7224C49458BB}"/>
              </c:extLst>
            </c:dLbl>
            <c:dLbl>
              <c:idx val="11"/>
              <c:delete val="1"/>
              <c:extLst>
                <c:ext xmlns:c15="http://schemas.microsoft.com/office/drawing/2012/chart" uri="{CE6537A1-D6FC-4f65-9D91-7224C49458BB}"/>
              </c:extLst>
            </c:dLbl>
            <c:dLbl>
              <c:idx val="12"/>
              <c:delete val="1"/>
              <c:extLst>
                <c:ext xmlns:c15="http://schemas.microsoft.com/office/drawing/2012/chart" uri="{CE6537A1-D6FC-4f65-9D91-7224C49458BB}"/>
              </c:extLst>
            </c:dLbl>
            <c:dLbl>
              <c:idx val="13"/>
              <c:delete val="1"/>
              <c:extLst>
                <c:ext xmlns:c15="http://schemas.microsoft.com/office/drawing/2012/chart" uri="{CE6537A1-D6FC-4f65-9D91-7224C49458BB}"/>
              </c:extLst>
            </c:dLbl>
            <c:dLbl>
              <c:idx val="14"/>
              <c:delete val="1"/>
              <c:extLst>
                <c:ext xmlns:c15="http://schemas.microsoft.com/office/drawing/2012/chart" uri="{CE6537A1-D6FC-4f65-9D91-7224C49458BB}"/>
              </c:extLst>
            </c:dLbl>
            <c:dLbl>
              <c:idx val="15"/>
              <c:delete val="1"/>
              <c:extLst>
                <c:ext xmlns:c15="http://schemas.microsoft.com/office/drawing/2012/chart" uri="{CE6537A1-D6FC-4f65-9D91-7224C49458BB}"/>
              </c:extLst>
            </c:dLbl>
            <c:dLbl>
              <c:idx val="16"/>
              <c:delete val="1"/>
              <c:extLst>
                <c:ext xmlns:c15="http://schemas.microsoft.com/office/drawing/2012/chart" uri="{CE6537A1-D6FC-4f65-9D91-7224C49458BB}"/>
              </c:extLst>
            </c:dLbl>
            <c:dLbl>
              <c:idx val="17"/>
              <c:delete val="1"/>
              <c:extLst>
                <c:ext xmlns:c15="http://schemas.microsoft.com/office/drawing/2012/chart" uri="{CE6537A1-D6FC-4f65-9D91-7224C49458BB}"/>
              </c:extLst>
            </c:dLbl>
            <c:dLbl>
              <c:idx val="18"/>
              <c:delete val="1"/>
              <c:extLst>
                <c:ext xmlns:c15="http://schemas.microsoft.com/office/drawing/2012/chart" uri="{CE6537A1-D6FC-4f65-9D91-7224C49458BB}"/>
              </c:extLst>
            </c:dLbl>
            <c:dLbl>
              <c:idx val="19"/>
              <c:layout>
                <c:manualLayout>
                  <c:x val="0.11622042886461047"/>
                  <c:y val="-2.4383406993387268E-2"/>
                </c:manualLayout>
              </c:layout>
              <c:tx>
                <c:rich>
                  <a:bodyPr wrap="square" lIns="38100" tIns="19050" rIns="38100" bIns="19050" anchor="ctr">
                    <a:noAutofit/>
                  </a:bodyPr>
                  <a:lstStyle/>
                  <a:p>
                    <a:pPr>
                      <a:defRPr sz="1100"/>
                    </a:pPr>
                    <a:fld id="{938DFD29-5D22-4A62-AE5F-2537150E0E68}" type="CATEGORYNAME">
                      <a:rPr lang="en-US" sz="1100"/>
                      <a:pPr>
                        <a:defRPr sz="1100"/>
                      </a:pPr>
                      <a:t>[NOMBRE DE CATEGORÍA]</a:t>
                    </a:fld>
                    <a:endParaRPr lang="es-EC"/>
                  </a:p>
                </c:rich>
              </c:tx>
              <c:spPr>
                <a:noFill/>
                <a:ln>
                  <a:noFill/>
                </a:ln>
                <a:effectLst/>
              </c:spPr>
              <c:dLblPos val="bestFit"/>
              <c:showLegendKey val="0"/>
              <c:showVal val="0"/>
              <c:showCatName val="1"/>
              <c:showSerName val="0"/>
              <c:showPercent val="0"/>
              <c:showBubbleSize val="0"/>
              <c:extLst>
                <c:ext xmlns:c15="http://schemas.microsoft.com/office/drawing/2012/chart" uri="{CE6537A1-D6FC-4f65-9D91-7224C49458BB}">
                  <c15:layout>
                    <c:manualLayout>
                      <c:w val="6.2323383298152589E-2"/>
                      <c:h val="6.4867804432132553E-2"/>
                    </c:manualLayout>
                  </c15:layout>
                  <c15:dlblFieldTable/>
                  <c15:showDataLabelsRange val="0"/>
                </c:ext>
              </c:extLst>
            </c:dLbl>
            <c:spPr>
              <a:noFill/>
              <a:ln>
                <a:noFill/>
              </a:ln>
              <a:effectLst/>
            </c:spPr>
            <c:txPr>
              <a:bodyPr wrap="square" lIns="38100" tIns="19050" rIns="38100" bIns="19050" anchor="ctr">
                <a:spAutoFit/>
              </a:bodyPr>
              <a:lstStyle/>
              <a:p>
                <a:pPr>
                  <a:defRPr sz="1100"/>
                </a:pPr>
                <a:endParaRPr lang="es-EC"/>
              </a:p>
            </c:txPr>
            <c:dLblPos val="bestFit"/>
            <c:showLegendKey val="0"/>
            <c:showVal val="0"/>
            <c:showCatName val="1"/>
            <c:showSerName val="0"/>
            <c:showPercent val="0"/>
            <c:showBubbleSize val="0"/>
            <c:showLeaderLines val="1"/>
            <c:extLst>
              <c:ext xmlns:c15="http://schemas.microsoft.com/office/drawing/2012/chart" uri="{CE6537A1-D6FC-4f65-9D91-7224C49458BB}"/>
            </c:extLst>
          </c:dLbls>
          <c:cat>
            <c:strRef>
              <c:f>('Participación de mercado'!$B$12:$B$26,'Participación de mercado'!$B$27,'Participación de mercado'!$B$28)</c:f>
              <c:strCache>
                <c:ptCount val="17"/>
                <c:pt idx="0">
                  <c:v>LEOSATELLITE SERVICES DE ECUADOR S.A.</c:v>
                </c:pt>
                <c:pt idx="1">
                  <c:v>CARRO SEGURO CARSEG S.A.</c:v>
                </c:pt>
                <c:pt idx="2">
                  <c:v>ARTECHNOLOGIES</c:v>
                </c:pt>
                <c:pt idx="3">
                  <c:v>COMSATEL S.A.</c:v>
                </c:pt>
                <c:pt idx="4">
                  <c:v>NETTEL S.A.</c:v>
                </c:pt>
                <c:pt idx="5">
                  <c:v>TUNASAT S.A.</c:v>
                </c:pt>
                <c:pt idx="6">
                  <c:v>LINKSAT SOLUTIONS S.A.</c:v>
                </c:pt>
                <c:pt idx="7">
                  <c:v>AXESS NETWORKS SOLUTION ECUADOR S.A.</c:v>
                </c:pt>
                <c:pt idx="8">
                  <c:v>INTELSAT
INFLIGHT
ECUADOR S.A.S.</c:v>
                </c:pt>
                <c:pt idx="9">
                  <c:v>ALMEIDA BRANDS JOSE FRANCISCO</c:v>
                </c:pt>
                <c:pt idx="10">
                  <c:v>ELECTROMARINA CIA. LTDA.</c:v>
                </c:pt>
                <c:pt idx="11">
                  <c:v>ABINSA ABASTECIMIENTOS INDUSTRIALES S.A.</c:v>
                </c:pt>
                <c:pt idx="12">
                  <c:v>BRUCARTE S.A.</c:v>
                </c:pt>
                <c:pt idx="13">
                  <c:v>ELECTRONICS AND VESSEL ELECTRO VESSEL ELECTROVESSEL S.A.</c:v>
                </c:pt>
                <c:pt idx="14">
                  <c:v>INFOPRONT S.A.</c:v>
                </c:pt>
                <c:pt idx="15">
                  <c:v>IELCO INSTALACIONES ELECTRICAS Y CONSTRUCCIONES C. LTDA.</c:v>
                </c:pt>
                <c:pt idx="16">
                  <c:v>MARIMSYS S.A.</c:v>
                </c:pt>
              </c:strCache>
            </c:strRef>
          </c:cat>
          <c:val>
            <c:numRef>
              <c:f>('Participación de mercado'!$D$12:$D$26,'Participación de mercado'!$D$27,'Participación de mercado'!$D$28)</c:f>
              <c:numCache>
                <c:formatCode>0.00%</c:formatCode>
                <c:ptCount val="17"/>
                <c:pt idx="0">
                  <c:v>0.58747818499127402</c:v>
                </c:pt>
                <c:pt idx="1">
                  <c:v>0.19022687609075042</c:v>
                </c:pt>
                <c:pt idx="2">
                  <c:v>5.8464223385689351E-2</c:v>
                </c:pt>
                <c:pt idx="3">
                  <c:v>6.413612565445026E-2</c:v>
                </c:pt>
                <c:pt idx="4">
                  <c:v>5.4537521815008726E-2</c:v>
                </c:pt>
                <c:pt idx="5">
                  <c:v>3.2722513089005235E-2</c:v>
                </c:pt>
                <c:pt idx="6">
                  <c:v>1.1343804537521814E-2</c:v>
                </c:pt>
                <c:pt idx="7">
                  <c:v>6.5445026178010475E-4</c:v>
                </c:pt>
                <c:pt idx="8">
                  <c:v>4.3630017452006982E-4</c:v>
                </c:pt>
                <c:pt idx="9">
                  <c:v>0</c:v>
                </c:pt>
                <c:pt idx="10">
                  <c:v>0</c:v>
                </c:pt>
                <c:pt idx="11">
                  <c:v>0</c:v>
                </c:pt>
                <c:pt idx="12">
                  <c:v>0</c:v>
                </c:pt>
                <c:pt idx="13">
                  <c:v>0</c:v>
                </c:pt>
                <c:pt idx="14">
                  <c:v>0</c:v>
                </c:pt>
                <c:pt idx="15">
                  <c:v>0</c:v>
                </c:pt>
                <c:pt idx="16">
                  <c:v>0</c:v>
                </c:pt>
              </c:numCache>
            </c:numRef>
          </c:val>
          <c:extLst xmlns:c16r2="http://schemas.microsoft.com/office/drawing/2015/06/chart">
            <c:ext xmlns:c16="http://schemas.microsoft.com/office/drawing/2014/chart" uri="{C3380CC4-5D6E-409C-BE32-E72D297353CC}">
              <c16:uniqueId val="{00000007-09E5-479C-A0F3-69F412511354}"/>
            </c:ext>
          </c:extLst>
        </c:ser>
        <c:dLbls>
          <c:showLegendKey val="0"/>
          <c:showVal val="0"/>
          <c:showCatName val="0"/>
          <c:showSerName val="0"/>
          <c:showPercent val="0"/>
          <c:showBubbleSize val="0"/>
          <c:showLeaderLines val="1"/>
        </c:dLbls>
        <c:firstSliceAng val="0"/>
      </c:pieChart>
      <c:spPr>
        <a:noFill/>
        <a:ln w="25400">
          <a:noFill/>
        </a:ln>
      </c:spPr>
    </c:plotArea>
    <c:legend>
      <c:legendPos val="r"/>
      <c:legendEntry>
        <c:idx val="0"/>
        <c:delete val="1"/>
      </c:legendEntry>
      <c:legendEntry>
        <c:idx val="1"/>
        <c:delete val="1"/>
      </c:legendEntry>
      <c:legendEntry>
        <c:idx val="2"/>
        <c:delete val="1"/>
      </c:legendEntry>
      <c:legendEntry>
        <c:idx val="3"/>
        <c:delete val="1"/>
      </c:legendEntry>
      <c:legendEntry>
        <c:idx val="4"/>
        <c:delete val="1"/>
      </c:legendEntry>
      <c:legendEntry>
        <c:idx val="5"/>
        <c:delete val="1"/>
      </c:legendEntry>
      <c:layout>
        <c:manualLayout>
          <c:xMode val="edge"/>
          <c:yMode val="edge"/>
          <c:x val="0.78292303832132326"/>
          <c:y val="2.3651033440387197E-2"/>
          <c:w val="0.19689051520852327"/>
          <c:h val="0.94917669389242809"/>
        </c:manualLayout>
      </c:layout>
      <c:overlay val="0"/>
      <c:txPr>
        <a:bodyPr/>
        <a:lstStyle/>
        <a:p>
          <a:pPr>
            <a:defRPr sz="800"/>
          </a:pPr>
          <a:endParaRPr lang="es-EC"/>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9</xdr:col>
      <xdr:colOff>628650</xdr:colOff>
      <xdr:row>0</xdr:row>
      <xdr:rowOff>152400</xdr:rowOff>
    </xdr:from>
    <xdr:to>
      <xdr:col>12</xdr:col>
      <xdr:colOff>647699</xdr:colOff>
      <xdr:row>4</xdr:row>
      <xdr:rowOff>38253</xdr:rowOff>
    </xdr:to>
    <xdr:pic>
      <xdr:nvPicPr>
        <xdr:cNvPr id="4"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34225" y="152400"/>
          <a:ext cx="2305049" cy="6859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41</xdr:col>
      <xdr:colOff>363538</xdr:colOff>
      <xdr:row>1</xdr:row>
      <xdr:rowOff>15478</xdr:rowOff>
    </xdr:from>
    <xdr:to>
      <xdr:col>45</xdr:col>
      <xdr:colOff>77788</xdr:colOff>
      <xdr:row>4</xdr:row>
      <xdr:rowOff>12456</xdr:rowOff>
    </xdr:to>
    <xdr:pic>
      <xdr:nvPicPr>
        <xdr:cNvPr id="5" name="Imagen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13694" y="184150"/>
          <a:ext cx="2293937" cy="6815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22412</xdr:colOff>
      <xdr:row>33</xdr:row>
      <xdr:rowOff>82519</xdr:rowOff>
    </xdr:from>
    <xdr:to>
      <xdr:col>3</xdr:col>
      <xdr:colOff>2191377</xdr:colOff>
      <xdr:row>59</xdr:row>
      <xdr:rowOff>187054</xdr:rowOff>
    </xdr:to>
    <xdr:graphicFrame macro="">
      <xdr:nvGraphicFramePr>
        <xdr:cNvPr id="2688342" name="Gráfico 2">
          <a:extLst>
            <a:ext uri="{FF2B5EF4-FFF2-40B4-BE49-F238E27FC236}">
              <a16:creationId xmlns="" xmlns:a16="http://schemas.microsoft.com/office/drawing/2014/main" id="{00000000-0008-0000-0200-000056052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14287</xdr:colOff>
      <xdr:row>1</xdr:row>
      <xdr:rowOff>17963</xdr:rowOff>
    </xdr:from>
    <xdr:to>
      <xdr:col>3</xdr:col>
      <xdr:colOff>2066925</xdr:colOff>
      <xdr:row>3</xdr:row>
      <xdr:rowOff>133502</xdr:rowOff>
    </xdr:to>
    <xdr:pic>
      <xdr:nvPicPr>
        <xdr:cNvPr id="5"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09962" y="265613"/>
          <a:ext cx="2052638" cy="61083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amantha.santacruz\Desktop\Respaldo%20D\01.%20Estadisticas\Estad&#237;sticas\12.%20Diciembre2021\7.1.1%20-Servicios-finales-por-sat&#233;lite_Sep-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Abonados-terminales"/>
      <sheetName val="Participación de mercado"/>
      <sheetName val="Hoja1"/>
    </sheetNames>
    <sheetDataSet>
      <sheetData sheetId="0"/>
      <sheetData sheetId="1"/>
      <sheetData sheetId="2"/>
      <sheetData sheetId="3">
        <row r="31">
          <cell r="D31">
            <v>256.6887909378288</v>
          </cell>
          <cell r="E31">
            <v>256.6887909378288</v>
          </cell>
        </row>
        <row r="32">
          <cell r="D32">
            <v>257.93030127370474</v>
          </cell>
          <cell r="E32">
            <v>257.93030127370474</v>
          </cell>
        </row>
        <row r="33">
          <cell r="D33">
            <v>258.9145322801092</v>
          </cell>
          <cell r="E33">
            <v>258.9145322801092</v>
          </cell>
        </row>
        <row r="34">
          <cell r="D34">
            <v>259.66072656914298</v>
          </cell>
          <cell r="E34">
            <v>259.66072656914298</v>
          </cell>
        </row>
        <row r="35">
          <cell r="D35">
            <v>260.24011099396409</v>
          </cell>
          <cell r="E35">
            <v>260.24011099396409</v>
          </cell>
        </row>
        <row r="36">
          <cell r="D36">
            <v>260.68347699459201</v>
          </cell>
          <cell r="E36">
            <v>260.68347699459201</v>
          </cell>
        </row>
        <row r="37">
          <cell r="D37">
            <v>261.02528822179409</v>
          </cell>
          <cell r="E37">
            <v>261.02528822179409</v>
          </cell>
        </row>
        <row r="38">
          <cell r="D38">
            <v>261.28754005159425</v>
          </cell>
          <cell r="E38">
            <v>261.28754005159425</v>
          </cell>
        </row>
        <row r="39">
          <cell r="D39">
            <v>261.48920529987242</v>
          </cell>
          <cell r="E39">
            <v>261.48920529987242</v>
          </cell>
        </row>
        <row r="40">
          <cell r="D40">
            <v>261.64402747896332</v>
          </cell>
          <cell r="E40">
            <v>261.64402747896332</v>
          </cell>
        </row>
        <row r="41">
          <cell r="D41">
            <v>261.76296467162666</v>
          </cell>
          <cell r="E41">
            <v>261.76296467162666</v>
          </cell>
        </row>
        <row r="44">
          <cell r="F44">
            <v>5</v>
          </cell>
          <cell r="G44">
            <v>9</v>
          </cell>
        </row>
        <row r="45">
          <cell r="F45">
            <v>5</v>
          </cell>
          <cell r="G45">
            <v>9</v>
          </cell>
        </row>
        <row r="46">
          <cell r="H46">
            <v>60.172837181663539</v>
          </cell>
          <cell r="I46">
            <v>60.172837181663539</v>
          </cell>
        </row>
        <row r="47">
          <cell r="H47">
            <v>67.304561701103069</v>
          </cell>
          <cell r="I47">
            <v>67.304561701103069</v>
          </cell>
        </row>
        <row r="48">
          <cell r="H48">
            <v>71.989933219804726</v>
          </cell>
          <cell r="I48">
            <v>71.989933219804726</v>
          </cell>
        </row>
        <row r="49">
          <cell r="F49">
            <v>10.947963592032117</v>
          </cell>
          <cell r="G49">
            <v>12.599210498948729</v>
          </cell>
          <cell r="H49">
            <v>76.423841588793294</v>
          </cell>
          <cell r="I49">
            <v>76.423841588793294</v>
          </cell>
        </row>
        <row r="50">
          <cell r="F50">
            <v>11.686836174178541</v>
          </cell>
          <cell r="G50">
            <v>13.607900001743765</v>
          </cell>
          <cell r="H50">
            <v>79.730346698634889</v>
          </cell>
          <cell r="I50">
            <v>79.730346698634889</v>
          </cell>
        </row>
        <row r="51">
          <cell r="F51">
            <v>12.750144450381182</v>
          </cell>
          <cell r="G51">
            <v>15.079541804033857</v>
          </cell>
          <cell r="H51">
            <v>82.491198456089364</v>
          </cell>
          <cell r="I51">
            <v>82.491198456089364</v>
          </cell>
        </row>
        <row r="52">
          <cell r="F52">
            <v>13.414537130824534</v>
          </cell>
          <cell r="G52">
            <v>16.010433219782374</v>
          </cell>
          <cell r="H52">
            <v>84.618865056728652</v>
          </cell>
          <cell r="I52">
            <v>84.618865056728652</v>
          </cell>
        </row>
        <row r="53">
          <cell r="F53">
            <v>14.045437466343035</v>
          </cell>
          <cell r="G53">
            <v>16.902089935354628</v>
          </cell>
          <cell r="H53">
            <v>86.314092867237989</v>
          </cell>
          <cell r="I53">
            <v>86.314092867237989</v>
          </cell>
        </row>
        <row r="54">
          <cell r="F54">
            <v>14.505810255000727</v>
          </cell>
          <cell r="G54">
            <v>17.55730400944147</v>
          </cell>
          <cell r="H54">
            <v>87.627363110927789</v>
          </cell>
          <cell r="I54">
            <v>87.627363110927789</v>
          </cell>
        </row>
        <row r="55">
          <cell r="F55">
            <v>14.888950719350284</v>
          </cell>
          <cell r="G55">
            <v>18.105453651830679</v>
          </cell>
          <cell r="H55">
            <v>88.653780212894475</v>
          </cell>
          <cell r="I55">
            <v>88.653780212894475</v>
          </cell>
        </row>
        <row r="56">
          <cell r="F56">
            <v>15.181232555426954</v>
          </cell>
          <cell r="G56">
            <v>18.525321138799185</v>
          </cell>
          <cell r="H56">
            <v>89.447685627761231</v>
          </cell>
          <cell r="I56">
            <v>89.447685627761231</v>
          </cell>
        </row>
        <row r="57">
          <cell r="F57">
            <v>15.413291076348154</v>
          </cell>
          <cell r="G57">
            <v>18.859711746067855</v>
          </cell>
          <cell r="H57">
            <v>90.062824534969664</v>
          </cell>
          <cell r="I57">
            <v>90.062824534969664</v>
          </cell>
        </row>
        <row r="58">
          <cell r="H58">
            <v>90.537465191628414</v>
          </cell>
          <cell r="I58">
            <v>90.537465191628414</v>
          </cell>
          <cell r="N58">
            <v>1</v>
          </cell>
          <cell r="P58">
            <v>24.3429034709524</v>
          </cell>
          <cell r="Q58">
            <v>242.44834576126843</v>
          </cell>
        </row>
        <row r="59">
          <cell r="H59">
            <v>90.903667598802357</v>
          </cell>
          <cell r="I59">
            <v>90.903667598802357</v>
          </cell>
          <cell r="N59">
            <v>1</v>
          </cell>
          <cell r="P59">
            <v>24.458289921149138</v>
          </cell>
          <cell r="Q59">
            <v>246.03466733649378</v>
          </cell>
        </row>
        <row r="60">
          <cell r="H60">
            <v>91.185689518135106</v>
          </cell>
          <cell r="I60">
            <v>91.185689518135106</v>
          </cell>
          <cell r="N60">
            <v>1</v>
          </cell>
          <cell r="P60">
            <v>24.612989759925217</v>
          </cell>
          <cell r="Q60">
            <v>249.82685438745631</v>
          </cell>
        </row>
        <row r="61">
          <cell r="H61">
            <v>91.402794016431685</v>
          </cell>
          <cell r="I61">
            <v>91.402794016431685</v>
          </cell>
          <cell r="P61">
            <v>24.7036828057219</v>
          </cell>
          <cell r="Q61">
            <v>252.3359245608282</v>
          </cell>
          <cell r="R61">
            <v>284.81308160776211</v>
          </cell>
          <cell r="S61">
            <v>615.59254798875304</v>
          </cell>
        </row>
        <row r="62">
          <cell r="H62">
            <v>91.569777761460344</v>
          </cell>
          <cell r="I62">
            <v>91.569777761460344</v>
          </cell>
          <cell r="P62">
            <v>24.786026342578609</v>
          </cell>
          <cell r="Q62">
            <v>254.47200459046533</v>
          </cell>
          <cell r="R62">
            <v>273.11511520297739</v>
          </cell>
          <cell r="S62">
            <v>595.8009806963189</v>
          </cell>
        </row>
        <row r="63">
          <cell r="H63">
            <v>91.698166359780174</v>
          </cell>
          <cell r="I63">
            <v>91.698166359780174</v>
          </cell>
          <cell r="P63">
            <v>24.84397511530188</v>
          </cell>
          <cell r="Q63">
            <v>256.03950251780788</v>
          </cell>
          <cell r="R63">
            <v>266.7913686022049</v>
          </cell>
          <cell r="S63">
            <v>585.12870377770003</v>
          </cell>
        </row>
        <row r="64">
          <cell r="H64">
            <v>91.796835768632931</v>
          </cell>
          <cell r="I64">
            <v>91.796835768632931</v>
          </cell>
          <cell r="P64">
            <v>24.890916044600797</v>
          </cell>
          <cell r="Q64">
            <v>257.28606891133745</v>
          </cell>
        </row>
        <row r="65">
          <cell r="H65">
            <v>91.872646817035104</v>
          </cell>
          <cell r="I65">
            <v>91.872646817035104</v>
          </cell>
          <cell r="P65">
            <v>24.925977824471463</v>
          </cell>
          <cell r="Q65">
            <v>258.23098880690543</v>
          </cell>
        </row>
        <row r="66">
          <cell r="H66">
            <v>91.930880715184742</v>
          </cell>
          <cell r="I66">
            <v>91.930880715184742</v>
          </cell>
          <cell r="P66">
            <v>24.953372165026835</v>
          </cell>
          <cell r="Q66">
            <v>258.96564462746892</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N16"/>
  <sheetViews>
    <sheetView tabSelected="1" workbookViewId="0"/>
  </sheetViews>
  <sheetFormatPr baseColWidth="10" defaultColWidth="0" defaultRowHeight="12.75" zeroHeight="1" x14ac:dyDescent="0.2"/>
  <cols>
    <col min="1" max="1" width="6.140625" style="2" customWidth="1"/>
    <col min="2" max="14" width="11.42578125" style="2" customWidth="1"/>
    <col min="15" max="16384" width="11.42578125" style="2" hidden="1"/>
  </cols>
  <sheetData>
    <row r="1" spans="1:13" ht="15" x14ac:dyDescent="0.25">
      <c r="A1" s="49"/>
      <c r="B1" s="50"/>
      <c r="C1" s="50"/>
      <c r="D1" s="50"/>
      <c r="E1" s="50"/>
      <c r="F1" s="50"/>
      <c r="G1" s="50"/>
      <c r="H1" s="50"/>
      <c r="I1" s="50"/>
      <c r="J1" s="50"/>
      <c r="K1" s="50"/>
      <c r="L1" s="50"/>
      <c r="M1" s="51"/>
    </row>
    <row r="2" spans="1:13" ht="18" x14ac:dyDescent="0.25">
      <c r="A2" s="52"/>
      <c r="B2" s="53" t="s">
        <v>14</v>
      </c>
      <c r="C2" s="54"/>
      <c r="D2" s="54"/>
      <c r="E2" s="54"/>
      <c r="F2" s="54"/>
      <c r="G2" s="54"/>
      <c r="H2" s="54"/>
      <c r="I2" s="54"/>
      <c r="J2" s="54"/>
      <c r="K2" s="54"/>
      <c r="L2" s="54"/>
      <c r="M2" s="55"/>
    </row>
    <row r="3" spans="1:13" ht="15" x14ac:dyDescent="0.25">
      <c r="A3" s="52"/>
      <c r="B3" s="56" t="s">
        <v>13</v>
      </c>
      <c r="C3" s="54"/>
      <c r="D3" s="54"/>
      <c r="E3" s="54"/>
      <c r="F3" s="54"/>
      <c r="G3" s="54"/>
      <c r="H3" s="54"/>
      <c r="I3" s="54"/>
      <c r="J3" s="54"/>
      <c r="K3" s="54"/>
      <c r="L3" s="54"/>
      <c r="M3" s="55"/>
    </row>
    <row r="4" spans="1:13" ht="15" x14ac:dyDescent="0.25">
      <c r="A4" s="52"/>
      <c r="B4" s="56" t="s">
        <v>15</v>
      </c>
      <c r="C4" s="54"/>
      <c r="D4" s="54"/>
      <c r="E4" s="54"/>
      <c r="F4" s="54"/>
      <c r="G4" s="54"/>
      <c r="H4" s="54"/>
      <c r="I4" s="54"/>
      <c r="J4" s="54"/>
      <c r="K4" s="54"/>
      <c r="L4" s="54"/>
      <c r="M4" s="55"/>
    </row>
    <row r="5" spans="1:13" ht="15.75" thickBot="1" x14ac:dyDescent="0.3">
      <c r="A5" s="57"/>
      <c r="B5" s="54"/>
      <c r="C5" s="54"/>
      <c r="D5" s="58"/>
      <c r="E5" s="58"/>
      <c r="F5" s="58"/>
      <c r="G5" s="58"/>
      <c r="H5" s="58"/>
      <c r="I5" s="58"/>
      <c r="J5" s="58"/>
      <c r="K5" s="58"/>
      <c r="L5" s="58"/>
      <c r="M5" s="59"/>
    </row>
    <row r="6" spans="1:13" ht="15" x14ac:dyDescent="0.25">
      <c r="A6" s="60"/>
      <c r="B6" s="61" t="s">
        <v>38</v>
      </c>
      <c r="C6" s="62"/>
      <c r="D6" s="63"/>
      <c r="E6" s="63"/>
      <c r="F6" s="63"/>
      <c r="G6" s="63"/>
      <c r="H6" s="63"/>
      <c r="I6" s="63"/>
      <c r="J6" s="63"/>
      <c r="K6" s="63"/>
      <c r="L6" s="63"/>
      <c r="M6" s="64"/>
    </row>
    <row r="7" spans="1:13" ht="15" x14ac:dyDescent="0.25">
      <c r="A7" s="65"/>
      <c r="B7" s="66" t="s">
        <v>100</v>
      </c>
      <c r="C7" s="67"/>
      <c r="D7" s="67"/>
      <c r="E7" s="67"/>
      <c r="F7" s="67"/>
      <c r="G7" s="68"/>
      <c r="H7" s="68"/>
      <c r="I7" s="68"/>
      <c r="J7" s="68"/>
      <c r="K7" s="68"/>
      <c r="L7" s="68"/>
      <c r="M7" s="69"/>
    </row>
    <row r="8" spans="1:13" ht="15.75" thickBot="1" x14ac:dyDescent="0.3">
      <c r="A8" s="70"/>
      <c r="B8" s="71" t="s">
        <v>101</v>
      </c>
      <c r="C8" s="72"/>
      <c r="D8" s="72"/>
      <c r="E8" s="72"/>
      <c r="F8" s="72"/>
      <c r="G8" s="73"/>
      <c r="H8" s="73"/>
      <c r="I8" s="73"/>
      <c r="J8" s="73"/>
      <c r="K8" s="73"/>
      <c r="L8" s="73"/>
      <c r="M8" s="74"/>
    </row>
    <row r="9" spans="1:13" ht="15.75" thickBot="1" x14ac:dyDescent="0.3">
      <c r="A9" s="10"/>
      <c r="B9" s="11"/>
      <c r="C9" s="11"/>
      <c r="D9" s="11"/>
      <c r="E9" s="11"/>
      <c r="F9" s="11"/>
      <c r="G9" s="11"/>
      <c r="H9" s="11"/>
      <c r="I9" s="11"/>
      <c r="J9" s="11"/>
      <c r="K9" s="11"/>
      <c r="L9" s="11"/>
      <c r="M9" s="12"/>
    </row>
    <row r="10" spans="1:13" ht="15.75" thickBot="1" x14ac:dyDescent="0.3">
      <c r="A10" s="75"/>
      <c r="B10" s="76" t="s">
        <v>16</v>
      </c>
      <c r="C10" s="76"/>
      <c r="D10" s="76"/>
      <c r="E10" s="76"/>
      <c r="F10" s="76"/>
      <c r="G10" s="160" t="s">
        <v>17</v>
      </c>
      <c r="H10" s="160"/>
      <c r="I10" s="160"/>
      <c r="J10" s="160"/>
      <c r="K10" s="160"/>
      <c r="L10" s="160"/>
      <c r="M10" s="161"/>
    </row>
    <row r="11" spans="1:13" ht="31.5" customHeight="1" x14ac:dyDescent="0.25">
      <c r="A11" s="44"/>
      <c r="B11" s="20" t="s">
        <v>18</v>
      </c>
      <c r="C11" s="21"/>
      <c r="D11" s="4"/>
      <c r="E11" s="11"/>
      <c r="F11" s="11"/>
      <c r="G11" s="158" t="s">
        <v>21</v>
      </c>
      <c r="H11" s="158"/>
      <c r="I11" s="158"/>
      <c r="J11" s="158"/>
      <c r="K11" s="158"/>
      <c r="L11" s="158"/>
      <c r="M11" s="159"/>
    </row>
    <row r="12" spans="1:13" ht="15" x14ac:dyDescent="0.25">
      <c r="A12" s="44"/>
      <c r="B12" s="22"/>
      <c r="C12" s="23"/>
      <c r="D12" s="4"/>
      <c r="E12" s="11"/>
      <c r="F12" s="11"/>
      <c r="G12" s="15"/>
      <c r="H12" s="11"/>
      <c r="I12" s="11"/>
      <c r="J12" s="11"/>
      <c r="K12" s="11"/>
      <c r="L12" s="11"/>
      <c r="M12" s="12"/>
    </row>
    <row r="13" spans="1:13" ht="15" x14ac:dyDescent="0.25">
      <c r="A13" s="44"/>
      <c r="B13" s="20" t="s">
        <v>19</v>
      </c>
      <c r="C13" s="21"/>
      <c r="D13" s="4"/>
      <c r="E13" s="11"/>
      <c r="F13" s="11"/>
      <c r="G13" s="18" t="s">
        <v>22</v>
      </c>
      <c r="H13" s="11"/>
      <c r="I13" s="11"/>
      <c r="J13" s="11"/>
      <c r="K13" s="11"/>
      <c r="L13" s="11"/>
      <c r="M13" s="12"/>
    </row>
    <row r="14" spans="1:13" ht="15.75" x14ac:dyDescent="0.25">
      <c r="A14" s="44"/>
      <c r="B14" s="22"/>
      <c r="C14" s="23"/>
      <c r="D14" s="4"/>
      <c r="E14" s="16"/>
      <c r="F14" s="16"/>
      <c r="G14" s="16"/>
      <c r="H14" s="11"/>
      <c r="I14" s="11"/>
      <c r="J14" s="11"/>
      <c r="K14" s="11"/>
      <c r="L14" s="11"/>
      <c r="M14" s="12"/>
    </row>
    <row r="15" spans="1:13" ht="15.75" thickBot="1" x14ac:dyDescent="0.3">
      <c r="A15" s="45"/>
      <c r="B15" s="24" t="s">
        <v>20</v>
      </c>
      <c r="C15" s="24"/>
      <c r="D15" s="46"/>
      <c r="E15" s="13"/>
      <c r="F15" s="13"/>
      <c r="G15" s="19" t="s">
        <v>23</v>
      </c>
      <c r="H15" s="13"/>
      <c r="I15" s="13"/>
      <c r="J15" s="13"/>
      <c r="K15" s="13"/>
      <c r="L15" s="13"/>
      <c r="M15" s="14"/>
    </row>
    <row r="16" spans="1:13" x14ac:dyDescent="0.2"/>
  </sheetData>
  <mergeCells count="2">
    <mergeCell ref="G11:M11"/>
    <mergeCell ref="G10:M10"/>
  </mergeCells>
  <hyperlinks>
    <hyperlink ref="B11" location="'Abonados-terminales'!A1" display="1. Abonados y Terminales"/>
    <hyperlink ref="B13" location="'Participación de mercado'!A1" display="2. Participación de Mercado"/>
    <hyperlink ref="B15" location="Evolución!A1" display="3. Evolución"/>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AW165"/>
  <sheetViews>
    <sheetView topLeftCell="V1" zoomScale="96" zoomScaleNormal="96" workbookViewId="0">
      <pane ySplit="10" topLeftCell="A126" activePane="bottomLeft" state="frozen"/>
      <selection pane="bottomLeft" activeCell="AT9" sqref="AT9:AU9"/>
    </sheetView>
  </sheetViews>
  <sheetFormatPr baseColWidth="10" defaultRowHeight="16.5" customHeight="1" x14ac:dyDescent="0.2"/>
  <cols>
    <col min="1" max="1" width="7.140625" style="1" customWidth="1"/>
    <col min="2" max="11" width="9.7109375" style="1" customWidth="1"/>
    <col min="12" max="12" width="11.28515625" style="1" customWidth="1"/>
    <col min="13" max="13" width="13.140625" style="1" customWidth="1"/>
    <col min="14" max="47" width="9.7109375" style="1" customWidth="1"/>
    <col min="48" max="48" width="11.42578125" style="1"/>
    <col min="49" max="49" width="11.42578125" style="1" customWidth="1"/>
    <col min="50" max="16384" width="11.42578125" style="1"/>
  </cols>
  <sheetData>
    <row r="1" spans="1:49" ht="13.5" customHeight="1" x14ac:dyDescent="0.2">
      <c r="A1" s="77"/>
      <c r="B1" s="77"/>
      <c r="C1" s="77"/>
      <c r="D1" s="77"/>
      <c r="E1" s="77"/>
      <c r="F1" s="77"/>
      <c r="G1" s="77"/>
      <c r="H1" s="77"/>
      <c r="I1" s="78"/>
      <c r="J1" s="78"/>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9"/>
    </row>
    <row r="2" spans="1:49" ht="20.100000000000001" customHeight="1" x14ac:dyDescent="0.25">
      <c r="A2" s="53" t="s">
        <v>14</v>
      </c>
      <c r="B2" s="80"/>
      <c r="C2" s="80"/>
      <c r="D2" s="80"/>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81"/>
    </row>
    <row r="3" spans="1:49" ht="15" customHeight="1" x14ac:dyDescent="0.2">
      <c r="A3" s="8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81"/>
    </row>
    <row r="4" spans="1:49" ht="20.100000000000001" customHeight="1" x14ac:dyDescent="0.25">
      <c r="A4" s="83" t="s">
        <v>12</v>
      </c>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81"/>
    </row>
    <row r="5" spans="1:49" ht="12.75" customHeight="1" x14ac:dyDescent="0.2">
      <c r="A5" s="84"/>
      <c r="B5" s="85"/>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81"/>
    </row>
    <row r="6" spans="1:49" ht="20.100000000000001" customHeight="1" x14ac:dyDescent="0.2">
      <c r="A6" s="66" t="s">
        <v>11</v>
      </c>
      <c r="B6" s="86"/>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8"/>
    </row>
    <row r="7" spans="1:49" ht="20.100000000000001" customHeight="1" x14ac:dyDescent="0.2">
      <c r="A7" s="66" t="str">
        <f>Índice!B7</f>
        <v>Fecha de Publicación: Octubre 2025</v>
      </c>
      <c r="B7" s="86"/>
      <c r="C7" s="87"/>
      <c r="D7" s="87"/>
      <c r="E7" s="87"/>
      <c r="F7" s="87"/>
      <c r="G7" s="87"/>
      <c r="H7" s="87"/>
      <c r="I7" s="87"/>
      <c r="J7" s="87"/>
      <c r="K7" s="87"/>
      <c r="L7" s="87"/>
      <c r="M7" s="87"/>
      <c r="N7" s="89" t="s">
        <v>24</v>
      </c>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7"/>
      <c r="AQ7" s="87"/>
      <c r="AR7" s="87"/>
      <c r="AS7" s="87"/>
      <c r="AT7" s="87"/>
      <c r="AU7" s="87"/>
      <c r="AV7" s="87"/>
      <c r="AW7" s="88"/>
    </row>
    <row r="8" spans="1:49" ht="20.100000000000001" customHeight="1" x14ac:dyDescent="0.2">
      <c r="A8" s="66" t="str">
        <f>Índice!B8</f>
        <v>Fecha de Corte: Septiembre 2025 (III Trimestre)</v>
      </c>
      <c r="B8" s="87"/>
      <c r="C8" s="87"/>
      <c r="D8" s="87"/>
      <c r="E8" s="87"/>
      <c r="F8" s="87"/>
      <c r="G8" s="87"/>
      <c r="H8" s="87"/>
      <c r="I8" s="87"/>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87"/>
      <c r="AO8" s="87"/>
      <c r="AP8" s="87"/>
      <c r="AQ8" s="87"/>
      <c r="AR8" s="87"/>
      <c r="AS8" s="87"/>
      <c r="AT8" s="87"/>
      <c r="AU8" s="87"/>
      <c r="AV8" s="87"/>
      <c r="AW8" s="88"/>
    </row>
    <row r="9" spans="1:49" s="9" customFormat="1" ht="49.5" customHeight="1" x14ac:dyDescent="0.2">
      <c r="A9" s="128" t="s">
        <v>0</v>
      </c>
      <c r="B9" s="175" t="s">
        <v>4</v>
      </c>
      <c r="C9" s="176"/>
      <c r="D9" s="175" t="s">
        <v>42</v>
      </c>
      <c r="E9" s="176"/>
      <c r="F9" s="175" t="s">
        <v>5</v>
      </c>
      <c r="G9" s="176"/>
      <c r="H9" s="175" t="s">
        <v>7</v>
      </c>
      <c r="I9" s="176"/>
      <c r="J9" s="175" t="s">
        <v>44</v>
      </c>
      <c r="K9" s="176"/>
      <c r="L9" s="175" t="s">
        <v>45</v>
      </c>
      <c r="M9" s="176"/>
      <c r="N9" s="175" t="s">
        <v>26</v>
      </c>
      <c r="O9" s="176"/>
      <c r="P9" s="175" t="s">
        <v>43</v>
      </c>
      <c r="Q9" s="176"/>
      <c r="R9" s="175" t="s">
        <v>41</v>
      </c>
      <c r="S9" s="176"/>
      <c r="T9" s="175" t="s">
        <v>27</v>
      </c>
      <c r="U9" s="176"/>
      <c r="V9" s="175" t="s">
        <v>34</v>
      </c>
      <c r="W9" s="176"/>
      <c r="X9" s="175" t="s">
        <v>40</v>
      </c>
      <c r="Y9" s="176"/>
      <c r="Z9" s="175" t="s">
        <v>98</v>
      </c>
      <c r="AA9" s="176"/>
      <c r="AB9" s="175" t="s">
        <v>39</v>
      </c>
      <c r="AC9" s="176"/>
      <c r="AD9" s="175" t="s">
        <v>53</v>
      </c>
      <c r="AE9" s="176"/>
      <c r="AF9" s="175" t="s">
        <v>54</v>
      </c>
      <c r="AG9" s="176"/>
      <c r="AH9" s="175" t="s">
        <v>55</v>
      </c>
      <c r="AI9" s="176"/>
      <c r="AJ9" s="175" t="s">
        <v>62</v>
      </c>
      <c r="AK9" s="176"/>
      <c r="AL9" s="175" t="s">
        <v>63</v>
      </c>
      <c r="AM9" s="176"/>
      <c r="AN9" s="175" t="s">
        <v>65</v>
      </c>
      <c r="AO9" s="176"/>
      <c r="AP9" s="164" t="s">
        <v>78</v>
      </c>
      <c r="AQ9" s="165"/>
      <c r="AR9" s="164" t="s">
        <v>86</v>
      </c>
      <c r="AS9" s="165"/>
      <c r="AT9" s="164" t="s">
        <v>110</v>
      </c>
      <c r="AU9" s="165"/>
      <c r="AV9" s="175" t="s">
        <v>37</v>
      </c>
      <c r="AW9" s="176"/>
    </row>
    <row r="10" spans="1:49" s="9" customFormat="1" ht="37.5" customHeight="1" x14ac:dyDescent="0.2">
      <c r="A10" s="135"/>
      <c r="B10" s="48" t="s">
        <v>1</v>
      </c>
      <c r="C10" s="48" t="s">
        <v>2</v>
      </c>
      <c r="D10" s="48" t="s">
        <v>1</v>
      </c>
      <c r="E10" s="48" t="s">
        <v>2</v>
      </c>
      <c r="F10" s="48" t="s">
        <v>1</v>
      </c>
      <c r="G10" s="48" t="s">
        <v>2</v>
      </c>
      <c r="H10" s="48" t="s">
        <v>1</v>
      </c>
      <c r="I10" s="48" t="s">
        <v>2</v>
      </c>
      <c r="J10" s="48" t="s">
        <v>1</v>
      </c>
      <c r="K10" s="48" t="s">
        <v>2</v>
      </c>
      <c r="L10" s="48" t="s">
        <v>1</v>
      </c>
      <c r="M10" s="48" t="s">
        <v>2</v>
      </c>
      <c r="N10" s="48" t="s">
        <v>1</v>
      </c>
      <c r="O10" s="48" t="s">
        <v>2</v>
      </c>
      <c r="P10" s="48" t="s">
        <v>1</v>
      </c>
      <c r="Q10" s="48" t="s">
        <v>2</v>
      </c>
      <c r="R10" s="48" t="s">
        <v>1</v>
      </c>
      <c r="S10" s="48" t="s">
        <v>2</v>
      </c>
      <c r="T10" s="48" t="s">
        <v>1</v>
      </c>
      <c r="U10" s="48" t="s">
        <v>2</v>
      </c>
      <c r="V10" s="48" t="s">
        <v>1</v>
      </c>
      <c r="W10" s="48" t="s">
        <v>2</v>
      </c>
      <c r="X10" s="48" t="s">
        <v>1</v>
      </c>
      <c r="Y10" s="48" t="s">
        <v>2</v>
      </c>
      <c r="Z10" s="48" t="s">
        <v>1</v>
      </c>
      <c r="AA10" s="48" t="s">
        <v>2</v>
      </c>
      <c r="AB10" s="48" t="s">
        <v>1</v>
      </c>
      <c r="AC10" s="48" t="s">
        <v>2</v>
      </c>
      <c r="AD10" s="48" t="s">
        <v>1</v>
      </c>
      <c r="AE10" s="48" t="s">
        <v>2</v>
      </c>
      <c r="AF10" s="48" t="s">
        <v>1</v>
      </c>
      <c r="AG10" s="48" t="s">
        <v>2</v>
      </c>
      <c r="AH10" s="48" t="s">
        <v>1</v>
      </c>
      <c r="AI10" s="48" t="s">
        <v>2</v>
      </c>
      <c r="AJ10" s="48" t="s">
        <v>1</v>
      </c>
      <c r="AK10" s="48" t="s">
        <v>2</v>
      </c>
      <c r="AL10" s="48" t="s">
        <v>1</v>
      </c>
      <c r="AM10" s="48" t="s">
        <v>2</v>
      </c>
      <c r="AN10" s="48" t="s">
        <v>1</v>
      </c>
      <c r="AO10" s="48" t="s">
        <v>2</v>
      </c>
      <c r="AP10" s="48" t="s">
        <v>1</v>
      </c>
      <c r="AQ10" s="48" t="s">
        <v>2</v>
      </c>
      <c r="AR10" s="48" t="s">
        <v>1</v>
      </c>
      <c r="AS10" s="48" t="s">
        <v>2</v>
      </c>
      <c r="AT10" s="48" t="s">
        <v>1</v>
      </c>
      <c r="AU10" s="48" t="s">
        <v>2</v>
      </c>
      <c r="AV10" s="90" t="s">
        <v>8</v>
      </c>
      <c r="AW10" s="90" t="s">
        <v>3</v>
      </c>
    </row>
    <row r="11" spans="1:49" ht="17.25" customHeight="1" x14ac:dyDescent="0.2">
      <c r="A11" s="41">
        <v>42036</v>
      </c>
      <c r="B11" s="35">
        <v>0</v>
      </c>
      <c r="C11" s="35">
        <v>0</v>
      </c>
      <c r="D11" s="35">
        <v>369</v>
      </c>
      <c r="E11" s="35">
        <v>369</v>
      </c>
      <c r="F11" s="35">
        <v>227</v>
      </c>
      <c r="G11" s="35">
        <v>346</v>
      </c>
      <c r="H11" s="35">
        <v>0</v>
      </c>
      <c r="I11" s="35">
        <v>0</v>
      </c>
      <c r="J11" s="35">
        <v>0</v>
      </c>
      <c r="K11" s="35">
        <v>0</v>
      </c>
      <c r="L11" s="35">
        <v>0</v>
      </c>
      <c r="M11" s="35">
        <v>0</v>
      </c>
      <c r="N11" s="36"/>
      <c r="O11" s="36"/>
      <c r="P11" s="35">
        <v>1</v>
      </c>
      <c r="Q11" s="35">
        <v>2138</v>
      </c>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5">
        <f>SUM(B11,D11,F11,H11,J11,L11,N11,P11,R11,T11,V11,X11,Z11,AB11,AD11,AF11,AH11)</f>
        <v>597</v>
      </c>
      <c r="AW11" s="35">
        <f>SUM(C11,E11,G11,I11,K11,M11,O11,Q11,S11,U11,W11,Y11,AA11,AC11,AE11,AG11,AI11)</f>
        <v>2853</v>
      </c>
    </row>
    <row r="12" spans="1:49" ht="17.25" customHeight="1" x14ac:dyDescent="0.2">
      <c r="A12" s="41">
        <v>42064</v>
      </c>
      <c r="B12" s="35">
        <v>0</v>
      </c>
      <c r="C12" s="35">
        <v>0</v>
      </c>
      <c r="D12" s="35">
        <v>362</v>
      </c>
      <c r="E12" s="35">
        <v>362</v>
      </c>
      <c r="F12" s="35">
        <v>227</v>
      </c>
      <c r="G12" s="35">
        <v>344</v>
      </c>
      <c r="H12" s="35">
        <v>0</v>
      </c>
      <c r="I12" s="35">
        <v>0</v>
      </c>
      <c r="J12" s="35">
        <v>0</v>
      </c>
      <c r="K12" s="35">
        <v>0</v>
      </c>
      <c r="L12" s="35">
        <v>0</v>
      </c>
      <c r="M12" s="35">
        <v>0</v>
      </c>
      <c r="N12" s="36"/>
      <c r="O12" s="36"/>
      <c r="P12" s="35">
        <v>1</v>
      </c>
      <c r="Q12" s="35">
        <v>2156</v>
      </c>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5">
        <f t="shared" ref="AV12:AV65" si="0">SUM(B12,D12,F12,H12,J12,L12,N12,P12,R12,T12,V12,X12,Z12,AB12,AD12,AF12,AH12)</f>
        <v>590</v>
      </c>
      <c r="AW12" s="35">
        <f t="shared" ref="AW12:AW65" si="1">SUM(C12,E12,G12,I12,K12,M12,O12,Q12,S12,U12,W12,Y12,AA12,AC12,AE12,AG12,AI12)</f>
        <v>2862</v>
      </c>
    </row>
    <row r="13" spans="1:49" ht="17.25" customHeight="1" x14ac:dyDescent="0.2">
      <c r="A13" s="41">
        <v>42095</v>
      </c>
      <c r="B13" s="35">
        <v>0</v>
      </c>
      <c r="C13" s="35">
        <v>0</v>
      </c>
      <c r="D13" s="35">
        <v>367</v>
      </c>
      <c r="E13" s="35">
        <v>367</v>
      </c>
      <c r="F13" s="35">
        <v>228</v>
      </c>
      <c r="G13" s="35">
        <v>357</v>
      </c>
      <c r="H13" s="35">
        <v>0</v>
      </c>
      <c r="I13" s="35">
        <v>0</v>
      </c>
      <c r="J13" s="35">
        <v>0</v>
      </c>
      <c r="K13" s="35">
        <v>0</v>
      </c>
      <c r="L13" s="35">
        <v>0</v>
      </c>
      <c r="M13" s="35">
        <v>0</v>
      </c>
      <c r="N13" s="36"/>
      <c r="O13" s="36"/>
      <c r="P13" s="35">
        <v>1</v>
      </c>
      <c r="Q13" s="35">
        <v>2174</v>
      </c>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5">
        <f t="shared" si="0"/>
        <v>596</v>
      </c>
      <c r="AW13" s="35">
        <f t="shared" si="1"/>
        <v>2898</v>
      </c>
    </row>
    <row r="14" spans="1:49" ht="17.25" customHeight="1" x14ac:dyDescent="0.2">
      <c r="A14" s="41">
        <v>42125</v>
      </c>
      <c r="B14" s="35">
        <v>89</v>
      </c>
      <c r="C14" s="35">
        <v>89</v>
      </c>
      <c r="D14" s="35">
        <v>369</v>
      </c>
      <c r="E14" s="35">
        <v>369</v>
      </c>
      <c r="F14" s="35">
        <v>234</v>
      </c>
      <c r="G14" s="35">
        <v>369</v>
      </c>
      <c r="H14" s="35">
        <v>0</v>
      </c>
      <c r="I14" s="35">
        <v>0</v>
      </c>
      <c r="J14" s="35">
        <v>0</v>
      </c>
      <c r="K14" s="35">
        <v>0</v>
      </c>
      <c r="L14" s="35">
        <v>0</v>
      </c>
      <c r="M14" s="35">
        <v>0</v>
      </c>
      <c r="N14" s="36"/>
      <c r="O14" s="36"/>
      <c r="P14" s="35">
        <v>1</v>
      </c>
      <c r="Q14" s="35">
        <v>2175</v>
      </c>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5">
        <f t="shared" si="0"/>
        <v>693</v>
      </c>
      <c r="AW14" s="35">
        <f t="shared" si="1"/>
        <v>3002</v>
      </c>
    </row>
    <row r="15" spans="1:49" ht="17.25" customHeight="1" x14ac:dyDescent="0.2">
      <c r="A15" s="41">
        <v>42156</v>
      </c>
      <c r="B15" s="35">
        <v>105</v>
      </c>
      <c r="C15" s="35">
        <v>105</v>
      </c>
      <c r="D15" s="35">
        <v>390</v>
      </c>
      <c r="E15" s="35">
        <v>390</v>
      </c>
      <c r="F15" s="35">
        <v>237</v>
      </c>
      <c r="G15" s="35">
        <v>403</v>
      </c>
      <c r="H15" s="35">
        <v>0</v>
      </c>
      <c r="I15" s="35">
        <v>0</v>
      </c>
      <c r="J15" s="35">
        <v>0</v>
      </c>
      <c r="K15" s="35">
        <v>0</v>
      </c>
      <c r="L15" s="35">
        <v>0</v>
      </c>
      <c r="M15" s="35">
        <v>0</v>
      </c>
      <c r="N15" s="36"/>
      <c r="O15" s="36"/>
      <c r="P15" s="35">
        <v>1</v>
      </c>
      <c r="Q15" s="35">
        <v>2183</v>
      </c>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5">
        <f t="shared" si="0"/>
        <v>733</v>
      </c>
      <c r="AW15" s="35">
        <f t="shared" si="1"/>
        <v>3081</v>
      </c>
    </row>
    <row r="16" spans="1:49" ht="17.25" customHeight="1" x14ac:dyDescent="0.2">
      <c r="A16" s="41">
        <v>42186</v>
      </c>
      <c r="B16" s="35">
        <v>112</v>
      </c>
      <c r="C16" s="35">
        <v>112</v>
      </c>
      <c r="D16" s="35">
        <v>398</v>
      </c>
      <c r="E16" s="35">
        <v>398</v>
      </c>
      <c r="F16" s="35">
        <v>215</v>
      </c>
      <c r="G16" s="35">
        <v>343</v>
      </c>
      <c r="H16" s="35">
        <v>0</v>
      </c>
      <c r="I16" s="35">
        <v>0</v>
      </c>
      <c r="J16" s="35">
        <v>0</v>
      </c>
      <c r="K16" s="35">
        <v>0</v>
      </c>
      <c r="L16" s="35">
        <v>0</v>
      </c>
      <c r="M16" s="35">
        <v>0</v>
      </c>
      <c r="N16" s="36"/>
      <c r="O16" s="36"/>
      <c r="P16" s="35">
        <v>1</v>
      </c>
      <c r="Q16" s="35">
        <v>2188</v>
      </c>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5">
        <f t="shared" si="0"/>
        <v>726</v>
      </c>
      <c r="AW16" s="35">
        <f t="shared" si="1"/>
        <v>3041</v>
      </c>
    </row>
    <row r="17" spans="1:49" ht="17.25" customHeight="1" x14ac:dyDescent="0.2">
      <c r="A17" s="41">
        <v>42217</v>
      </c>
      <c r="B17" s="35">
        <v>120</v>
      </c>
      <c r="C17" s="35">
        <v>120</v>
      </c>
      <c r="D17" s="35">
        <v>408</v>
      </c>
      <c r="E17" s="35">
        <v>408</v>
      </c>
      <c r="F17" s="35">
        <v>247</v>
      </c>
      <c r="G17" s="35">
        <v>421</v>
      </c>
      <c r="H17" s="35">
        <v>0</v>
      </c>
      <c r="I17" s="35">
        <v>0</v>
      </c>
      <c r="J17" s="35">
        <v>0</v>
      </c>
      <c r="K17" s="35">
        <v>0</v>
      </c>
      <c r="L17" s="35">
        <v>0</v>
      </c>
      <c r="M17" s="35">
        <v>0</v>
      </c>
      <c r="N17" s="36"/>
      <c r="O17" s="36"/>
      <c r="P17" s="35">
        <v>1</v>
      </c>
      <c r="Q17" s="35">
        <v>2192</v>
      </c>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5">
        <f t="shared" si="0"/>
        <v>776</v>
      </c>
      <c r="AW17" s="35">
        <f t="shared" si="1"/>
        <v>3141</v>
      </c>
    </row>
    <row r="18" spans="1:49" ht="17.25" customHeight="1" x14ac:dyDescent="0.2">
      <c r="A18" s="41">
        <v>42248</v>
      </c>
      <c r="B18" s="35">
        <v>124</v>
      </c>
      <c r="C18" s="35">
        <v>124</v>
      </c>
      <c r="D18" s="35">
        <v>409</v>
      </c>
      <c r="E18" s="35">
        <v>409</v>
      </c>
      <c r="F18" s="35">
        <v>288</v>
      </c>
      <c r="G18" s="35">
        <v>521</v>
      </c>
      <c r="H18" s="35">
        <v>0</v>
      </c>
      <c r="I18" s="35">
        <v>0</v>
      </c>
      <c r="J18" s="35">
        <v>0</v>
      </c>
      <c r="K18" s="35">
        <v>0</v>
      </c>
      <c r="L18" s="35">
        <v>0</v>
      </c>
      <c r="M18" s="35">
        <v>0</v>
      </c>
      <c r="N18" s="36"/>
      <c r="O18" s="36"/>
      <c r="P18" s="35">
        <v>1</v>
      </c>
      <c r="Q18" s="35">
        <v>2192</v>
      </c>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5">
        <f t="shared" si="0"/>
        <v>822</v>
      </c>
      <c r="AW18" s="35">
        <f t="shared" si="1"/>
        <v>3246</v>
      </c>
    </row>
    <row r="19" spans="1:49" ht="17.25" customHeight="1" x14ac:dyDescent="0.2">
      <c r="A19" s="41">
        <v>42278</v>
      </c>
      <c r="B19" s="35">
        <v>131</v>
      </c>
      <c r="C19" s="35">
        <v>131</v>
      </c>
      <c r="D19" s="35">
        <v>419</v>
      </c>
      <c r="E19" s="35">
        <v>419</v>
      </c>
      <c r="F19" s="35">
        <v>313</v>
      </c>
      <c r="G19" s="35">
        <v>564</v>
      </c>
      <c r="H19" s="35">
        <v>0</v>
      </c>
      <c r="I19" s="35">
        <v>0</v>
      </c>
      <c r="J19" s="35">
        <v>0</v>
      </c>
      <c r="K19" s="35">
        <v>0</v>
      </c>
      <c r="L19" s="35">
        <v>0</v>
      </c>
      <c r="M19" s="35">
        <v>0</v>
      </c>
      <c r="N19" s="36"/>
      <c r="O19" s="36"/>
      <c r="P19" s="35">
        <v>1</v>
      </c>
      <c r="Q19" s="35">
        <v>2221</v>
      </c>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5">
        <f t="shared" si="0"/>
        <v>864</v>
      </c>
      <c r="AW19" s="35">
        <f t="shared" si="1"/>
        <v>3335</v>
      </c>
    </row>
    <row r="20" spans="1:49" ht="17.25" customHeight="1" x14ac:dyDescent="0.2">
      <c r="A20" s="41">
        <v>42309</v>
      </c>
      <c r="B20" s="35">
        <v>146</v>
      </c>
      <c r="C20" s="35">
        <v>146</v>
      </c>
      <c r="D20" s="35">
        <v>428</v>
      </c>
      <c r="E20" s="35">
        <v>428</v>
      </c>
      <c r="F20" s="35">
        <v>331</v>
      </c>
      <c r="G20" s="35">
        <v>575</v>
      </c>
      <c r="H20" s="35">
        <v>0</v>
      </c>
      <c r="I20" s="35">
        <v>0</v>
      </c>
      <c r="J20" s="35">
        <v>0</v>
      </c>
      <c r="K20" s="35">
        <v>0</v>
      </c>
      <c r="L20" s="35">
        <v>0</v>
      </c>
      <c r="M20" s="35">
        <v>0</v>
      </c>
      <c r="N20" s="36"/>
      <c r="O20" s="36"/>
      <c r="P20" s="35">
        <v>1</v>
      </c>
      <c r="Q20" s="35">
        <v>2225</v>
      </c>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5">
        <f t="shared" si="0"/>
        <v>906</v>
      </c>
      <c r="AW20" s="35">
        <f t="shared" si="1"/>
        <v>3374</v>
      </c>
    </row>
    <row r="21" spans="1:49" ht="17.25" customHeight="1" x14ac:dyDescent="0.2">
      <c r="A21" s="41">
        <v>42339</v>
      </c>
      <c r="B21" s="35">
        <v>150</v>
      </c>
      <c r="C21" s="35">
        <v>150</v>
      </c>
      <c r="D21" s="35">
        <v>435</v>
      </c>
      <c r="E21" s="35">
        <v>435</v>
      </c>
      <c r="F21" s="35">
        <v>316</v>
      </c>
      <c r="G21" s="35">
        <v>509</v>
      </c>
      <c r="H21" s="35">
        <v>0</v>
      </c>
      <c r="I21" s="35">
        <v>0</v>
      </c>
      <c r="J21" s="35">
        <v>0</v>
      </c>
      <c r="K21" s="35">
        <v>0</v>
      </c>
      <c r="L21" s="35">
        <v>0</v>
      </c>
      <c r="M21" s="35">
        <v>0</v>
      </c>
      <c r="N21" s="36"/>
      <c r="O21" s="36"/>
      <c r="P21" s="35">
        <v>1</v>
      </c>
      <c r="Q21" s="35">
        <v>2255</v>
      </c>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5">
        <f t="shared" si="0"/>
        <v>902</v>
      </c>
      <c r="AW21" s="35">
        <f t="shared" si="1"/>
        <v>3349</v>
      </c>
    </row>
    <row r="22" spans="1:49" ht="17.25" customHeight="1" x14ac:dyDescent="0.2">
      <c r="A22" s="41">
        <v>42370</v>
      </c>
      <c r="B22" s="35">
        <v>156</v>
      </c>
      <c r="C22" s="35">
        <v>156</v>
      </c>
      <c r="D22" s="35">
        <v>440</v>
      </c>
      <c r="E22" s="35">
        <v>440</v>
      </c>
      <c r="F22" s="35">
        <v>310</v>
      </c>
      <c r="G22" s="35">
        <v>483</v>
      </c>
      <c r="H22" s="35">
        <v>0</v>
      </c>
      <c r="I22" s="35">
        <v>0</v>
      </c>
      <c r="J22" s="35">
        <v>0</v>
      </c>
      <c r="K22" s="35">
        <v>0</v>
      </c>
      <c r="L22" s="35">
        <v>0</v>
      </c>
      <c r="M22" s="35">
        <v>0</v>
      </c>
      <c r="N22" s="36"/>
      <c r="O22" s="36"/>
      <c r="P22" s="35">
        <v>1</v>
      </c>
      <c r="Q22" s="35">
        <v>2273</v>
      </c>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5">
        <f t="shared" si="0"/>
        <v>907</v>
      </c>
      <c r="AW22" s="35">
        <f t="shared" si="1"/>
        <v>3352</v>
      </c>
    </row>
    <row r="23" spans="1:49" ht="17.25" customHeight="1" x14ac:dyDescent="0.2">
      <c r="A23" s="41">
        <v>42401</v>
      </c>
      <c r="B23" s="35">
        <v>189</v>
      </c>
      <c r="C23" s="35">
        <v>189</v>
      </c>
      <c r="D23" s="35">
        <v>443</v>
      </c>
      <c r="E23" s="35">
        <v>443</v>
      </c>
      <c r="F23" s="35">
        <v>316</v>
      </c>
      <c r="G23" s="35">
        <v>514</v>
      </c>
      <c r="H23" s="35">
        <v>0</v>
      </c>
      <c r="I23" s="35">
        <v>0</v>
      </c>
      <c r="J23" s="35">
        <v>0</v>
      </c>
      <c r="K23" s="35">
        <v>0</v>
      </c>
      <c r="L23" s="35">
        <v>0</v>
      </c>
      <c r="M23" s="35">
        <v>0</v>
      </c>
      <c r="N23" s="36"/>
      <c r="O23" s="36"/>
      <c r="P23" s="35">
        <v>1</v>
      </c>
      <c r="Q23" s="35">
        <v>2283</v>
      </c>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5">
        <f t="shared" si="0"/>
        <v>949</v>
      </c>
      <c r="AW23" s="35">
        <f t="shared" si="1"/>
        <v>3429</v>
      </c>
    </row>
    <row r="24" spans="1:49" ht="17.25" customHeight="1" x14ac:dyDescent="0.2">
      <c r="A24" s="41">
        <v>42430</v>
      </c>
      <c r="B24" s="35">
        <v>200</v>
      </c>
      <c r="C24" s="35">
        <v>200</v>
      </c>
      <c r="D24" s="35">
        <v>445</v>
      </c>
      <c r="E24" s="35">
        <v>445</v>
      </c>
      <c r="F24" s="35">
        <v>312</v>
      </c>
      <c r="G24" s="35">
        <v>496</v>
      </c>
      <c r="H24" s="35">
        <v>0</v>
      </c>
      <c r="I24" s="35">
        <v>0</v>
      </c>
      <c r="J24" s="35">
        <v>0</v>
      </c>
      <c r="K24" s="35">
        <v>0</v>
      </c>
      <c r="L24" s="35">
        <v>0</v>
      </c>
      <c r="M24" s="35">
        <v>0</v>
      </c>
      <c r="N24" s="36"/>
      <c r="O24" s="36"/>
      <c r="P24" s="35">
        <v>1</v>
      </c>
      <c r="Q24" s="35">
        <v>2301</v>
      </c>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5">
        <f t="shared" si="0"/>
        <v>958</v>
      </c>
      <c r="AW24" s="35">
        <f t="shared" si="1"/>
        <v>3442</v>
      </c>
    </row>
    <row r="25" spans="1:49" ht="17.25" customHeight="1" x14ac:dyDescent="0.2">
      <c r="A25" s="41">
        <v>42461</v>
      </c>
      <c r="B25" s="35">
        <v>162</v>
      </c>
      <c r="C25" s="35">
        <v>162</v>
      </c>
      <c r="D25" s="35">
        <v>447</v>
      </c>
      <c r="E25" s="35">
        <v>447</v>
      </c>
      <c r="F25" s="35">
        <v>333</v>
      </c>
      <c r="G25" s="35">
        <v>598</v>
      </c>
      <c r="H25" s="35">
        <v>0</v>
      </c>
      <c r="I25" s="35">
        <v>0</v>
      </c>
      <c r="J25" s="35">
        <v>0</v>
      </c>
      <c r="K25" s="35">
        <v>0</v>
      </c>
      <c r="L25" s="35">
        <v>0</v>
      </c>
      <c r="M25" s="35">
        <v>0</v>
      </c>
      <c r="N25" s="36"/>
      <c r="O25" s="36"/>
      <c r="P25" s="35">
        <v>1</v>
      </c>
      <c r="Q25" s="35">
        <v>2273</v>
      </c>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5">
        <f t="shared" si="0"/>
        <v>943</v>
      </c>
      <c r="AW25" s="35">
        <f t="shared" si="1"/>
        <v>3480</v>
      </c>
    </row>
    <row r="26" spans="1:49" ht="17.25" customHeight="1" x14ac:dyDescent="0.2">
      <c r="A26" s="41">
        <v>42491</v>
      </c>
      <c r="B26" s="35">
        <v>201</v>
      </c>
      <c r="C26" s="35">
        <v>201</v>
      </c>
      <c r="D26" s="35">
        <v>446</v>
      </c>
      <c r="E26" s="35">
        <v>446</v>
      </c>
      <c r="F26" s="35">
        <v>322</v>
      </c>
      <c r="G26" s="35">
        <v>538</v>
      </c>
      <c r="H26" s="35">
        <v>0</v>
      </c>
      <c r="I26" s="35">
        <v>0</v>
      </c>
      <c r="J26" s="35">
        <v>0</v>
      </c>
      <c r="K26" s="35">
        <v>0</v>
      </c>
      <c r="L26" s="35">
        <v>0</v>
      </c>
      <c r="M26" s="35">
        <v>0</v>
      </c>
      <c r="N26" s="36"/>
      <c r="O26" s="36"/>
      <c r="P26" s="35">
        <v>1</v>
      </c>
      <c r="Q26" s="35">
        <v>2283</v>
      </c>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5">
        <f t="shared" si="0"/>
        <v>970</v>
      </c>
      <c r="AW26" s="35">
        <f t="shared" si="1"/>
        <v>3468</v>
      </c>
    </row>
    <row r="27" spans="1:49" ht="17.25" customHeight="1" x14ac:dyDescent="0.2">
      <c r="A27" s="41">
        <v>42522</v>
      </c>
      <c r="B27" s="35">
        <v>262</v>
      </c>
      <c r="C27" s="35">
        <v>262</v>
      </c>
      <c r="D27" s="35">
        <v>449</v>
      </c>
      <c r="E27" s="35">
        <v>449</v>
      </c>
      <c r="F27" s="35">
        <v>314</v>
      </c>
      <c r="G27" s="35">
        <v>509</v>
      </c>
      <c r="H27" s="35">
        <v>0</v>
      </c>
      <c r="I27" s="35">
        <v>0</v>
      </c>
      <c r="J27" s="35">
        <v>0</v>
      </c>
      <c r="K27" s="35">
        <v>0</v>
      </c>
      <c r="L27" s="35">
        <v>0</v>
      </c>
      <c r="M27" s="35">
        <v>0</v>
      </c>
      <c r="N27" s="36"/>
      <c r="O27" s="36"/>
      <c r="P27" s="35">
        <v>1</v>
      </c>
      <c r="Q27" s="35">
        <v>2301</v>
      </c>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5">
        <f t="shared" si="0"/>
        <v>1026</v>
      </c>
      <c r="AW27" s="35">
        <f t="shared" si="1"/>
        <v>3521</v>
      </c>
    </row>
    <row r="28" spans="1:49" ht="17.25" customHeight="1" x14ac:dyDescent="0.2">
      <c r="A28" s="41">
        <v>42552</v>
      </c>
      <c r="B28" s="35">
        <v>152</v>
      </c>
      <c r="C28" s="35">
        <v>152</v>
      </c>
      <c r="D28" s="35">
        <v>453</v>
      </c>
      <c r="E28" s="35">
        <v>453</v>
      </c>
      <c r="F28" s="35">
        <v>313</v>
      </c>
      <c r="G28" s="35">
        <v>488</v>
      </c>
      <c r="H28" s="35">
        <v>0</v>
      </c>
      <c r="I28" s="35">
        <v>0</v>
      </c>
      <c r="J28" s="35">
        <v>36</v>
      </c>
      <c r="K28" s="35">
        <v>52</v>
      </c>
      <c r="L28" s="35">
        <v>1</v>
      </c>
      <c r="M28" s="35">
        <v>2</v>
      </c>
      <c r="N28" s="36"/>
      <c r="O28" s="36"/>
      <c r="P28" s="35">
        <v>1</v>
      </c>
      <c r="Q28" s="35">
        <v>2273</v>
      </c>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5">
        <f t="shared" si="0"/>
        <v>956</v>
      </c>
      <c r="AW28" s="35">
        <f t="shared" si="1"/>
        <v>3420</v>
      </c>
    </row>
    <row r="29" spans="1:49" ht="17.25" customHeight="1" x14ac:dyDescent="0.2">
      <c r="A29" s="41">
        <v>42583</v>
      </c>
      <c r="B29" s="35">
        <v>140</v>
      </c>
      <c r="C29" s="35">
        <v>140</v>
      </c>
      <c r="D29" s="35">
        <v>456</v>
      </c>
      <c r="E29" s="35">
        <v>456</v>
      </c>
      <c r="F29" s="35">
        <v>310</v>
      </c>
      <c r="G29" s="35">
        <v>457</v>
      </c>
      <c r="H29" s="35">
        <v>0</v>
      </c>
      <c r="I29" s="35">
        <v>0</v>
      </c>
      <c r="J29" s="35">
        <v>40</v>
      </c>
      <c r="K29" s="35">
        <v>55</v>
      </c>
      <c r="L29" s="35">
        <v>1</v>
      </c>
      <c r="M29" s="35">
        <v>2</v>
      </c>
      <c r="N29" s="36"/>
      <c r="O29" s="36"/>
      <c r="P29" s="35">
        <v>1</v>
      </c>
      <c r="Q29" s="35">
        <v>2283</v>
      </c>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5">
        <f t="shared" si="0"/>
        <v>948</v>
      </c>
      <c r="AW29" s="35">
        <f t="shared" si="1"/>
        <v>3393</v>
      </c>
    </row>
    <row r="30" spans="1:49" ht="17.25" customHeight="1" x14ac:dyDescent="0.2">
      <c r="A30" s="41">
        <v>42614</v>
      </c>
      <c r="B30" s="35">
        <v>166</v>
      </c>
      <c r="C30" s="35">
        <v>166</v>
      </c>
      <c r="D30" s="35">
        <v>458</v>
      </c>
      <c r="E30" s="35">
        <v>458</v>
      </c>
      <c r="F30" s="35">
        <v>309</v>
      </c>
      <c r="G30" s="35">
        <v>421</v>
      </c>
      <c r="H30" s="35">
        <v>0</v>
      </c>
      <c r="I30" s="35">
        <v>0</v>
      </c>
      <c r="J30" s="35">
        <v>40</v>
      </c>
      <c r="K30" s="35">
        <v>55</v>
      </c>
      <c r="L30" s="35">
        <v>1</v>
      </c>
      <c r="M30" s="35">
        <v>2</v>
      </c>
      <c r="N30" s="36"/>
      <c r="O30" s="36"/>
      <c r="P30" s="35">
        <v>1</v>
      </c>
      <c r="Q30" s="35">
        <v>2301</v>
      </c>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5">
        <f t="shared" si="0"/>
        <v>975</v>
      </c>
      <c r="AW30" s="35">
        <f t="shared" si="1"/>
        <v>3403</v>
      </c>
    </row>
    <row r="31" spans="1:49" ht="17.25" customHeight="1" x14ac:dyDescent="0.2">
      <c r="A31" s="41">
        <v>42644</v>
      </c>
      <c r="B31" s="35">
        <v>135</v>
      </c>
      <c r="C31" s="35">
        <v>135</v>
      </c>
      <c r="D31" s="35">
        <v>458</v>
      </c>
      <c r="E31" s="35">
        <v>458</v>
      </c>
      <c r="F31" s="35">
        <v>309</v>
      </c>
      <c r="G31" s="35">
        <v>421</v>
      </c>
      <c r="H31" s="35">
        <v>0</v>
      </c>
      <c r="I31" s="35">
        <v>0</v>
      </c>
      <c r="J31" s="35">
        <v>40</v>
      </c>
      <c r="K31" s="35">
        <v>55</v>
      </c>
      <c r="L31" s="35">
        <v>1</v>
      </c>
      <c r="M31" s="35">
        <v>2</v>
      </c>
      <c r="N31" s="36"/>
      <c r="O31" s="36"/>
      <c r="P31" s="35">
        <v>1</v>
      </c>
      <c r="Q31" s="35">
        <v>2301</v>
      </c>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5">
        <f t="shared" si="0"/>
        <v>944</v>
      </c>
      <c r="AW31" s="35">
        <f t="shared" si="1"/>
        <v>3372</v>
      </c>
    </row>
    <row r="32" spans="1:49" ht="17.25" customHeight="1" x14ac:dyDescent="0.2">
      <c r="A32" s="41">
        <v>42675</v>
      </c>
      <c r="B32" s="35">
        <v>45</v>
      </c>
      <c r="C32" s="35">
        <v>45</v>
      </c>
      <c r="D32" s="35">
        <v>458</v>
      </c>
      <c r="E32" s="35">
        <v>458</v>
      </c>
      <c r="F32" s="35">
        <v>309</v>
      </c>
      <c r="G32" s="35">
        <v>421</v>
      </c>
      <c r="H32" s="35">
        <v>0</v>
      </c>
      <c r="I32" s="35">
        <v>0</v>
      </c>
      <c r="J32" s="35">
        <v>40</v>
      </c>
      <c r="K32" s="35">
        <v>55</v>
      </c>
      <c r="L32" s="35">
        <v>1</v>
      </c>
      <c r="M32" s="35">
        <v>2</v>
      </c>
      <c r="N32" s="36"/>
      <c r="O32" s="36"/>
      <c r="P32" s="35">
        <v>1</v>
      </c>
      <c r="Q32" s="35">
        <v>2301</v>
      </c>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5">
        <f t="shared" si="0"/>
        <v>854</v>
      </c>
      <c r="AW32" s="35">
        <f t="shared" si="1"/>
        <v>3282</v>
      </c>
    </row>
    <row r="33" spans="1:49" ht="17.25" customHeight="1" x14ac:dyDescent="0.2">
      <c r="A33" s="41">
        <v>42705</v>
      </c>
      <c r="B33" s="35">
        <v>14</v>
      </c>
      <c r="C33" s="35">
        <v>14</v>
      </c>
      <c r="D33" s="35">
        <v>458</v>
      </c>
      <c r="E33" s="35">
        <v>458</v>
      </c>
      <c r="F33" s="35">
        <v>309</v>
      </c>
      <c r="G33" s="35">
        <v>421</v>
      </c>
      <c r="H33" s="35">
        <v>0</v>
      </c>
      <c r="I33" s="35">
        <v>0</v>
      </c>
      <c r="J33" s="35">
        <v>40</v>
      </c>
      <c r="K33" s="35">
        <v>55</v>
      </c>
      <c r="L33" s="35">
        <v>1</v>
      </c>
      <c r="M33" s="35">
        <v>2</v>
      </c>
      <c r="N33" s="36"/>
      <c r="O33" s="36"/>
      <c r="P33" s="35">
        <v>1</v>
      </c>
      <c r="Q33" s="35">
        <v>2301</v>
      </c>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5">
        <f t="shared" si="0"/>
        <v>823</v>
      </c>
      <c r="AW33" s="35">
        <f t="shared" si="1"/>
        <v>3251</v>
      </c>
    </row>
    <row r="34" spans="1:49" ht="17.25" customHeight="1" x14ac:dyDescent="0.2">
      <c r="A34" s="41">
        <v>42736</v>
      </c>
      <c r="B34" s="35">
        <v>14</v>
      </c>
      <c r="C34" s="35">
        <v>14</v>
      </c>
      <c r="D34" s="35">
        <v>481</v>
      </c>
      <c r="E34" s="35">
        <v>481</v>
      </c>
      <c r="F34" s="35">
        <v>384</v>
      </c>
      <c r="G34" s="35">
        <v>384</v>
      </c>
      <c r="H34" s="35">
        <v>0</v>
      </c>
      <c r="I34" s="35">
        <v>0</v>
      </c>
      <c r="J34" s="35">
        <v>47</v>
      </c>
      <c r="K34" s="35">
        <v>69</v>
      </c>
      <c r="L34" s="35">
        <v>0</v>
      </c>
      <c r="M34" s="35">
        <v>0</v>
      </c>
      <c r="N34" s="36"/>
      <c r="O34" s="36"/>
      <c r="P34" s="36">
        <v>1</v>
      </c>
      <c r="Q34" s="36">
        <v>2273</v>
      </c>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5">
        <f t="shared" si="0"/>
        <v>927</v>
      </c>
      <c r="AW34" s="35">
        <f t="shared" si="1"/>
        <v>3221</v>
      </c>
    </row>
    <row r="35" spans="1:49" ht="17.25" customHeight="1" x14ac:dyDescent="0.2">
      <c r="A35" s="41">
        <v>42767</v>
      </c>
      <c r="B35" s="35">
        <v>14</v>
      </c>
      <c r="C35" s="35">
        <v>14</v>
      </c>
      <c r="D35" s="35">
        <v>484</v>
      </c>
      <c r="E35" s="35">
        <v>484</v>
      </c>
      <c r="F35" s="35">
        <v>390</v>
      </c>
      <c r="G35" s="35">
        <v>390</v>
      </c>
      <c r="H35" s="35">
        <v>0</v>
      </c>
      <c r="I35" s="35">
        <v>0</v>
      </c>
      <c r="J35" s="35">
        <v>47</v>
      </c>
      <c r="K35" s="35">
        <v>69</v>
      </c>
      <c r="L35" s="35">
        <v>0</v>
      </c>
      <c r="M35" s="35">
        <v>0</v>
      </c>
      <c r="N35" s="36"/>
      <c r="O35" s="36"/>
      <c r="P35" s="36">
        <v>1</v>
      </c>
      <c r="Q35" s="36">
        <v>2283</v>
      </c>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5">
        <f t="shared" si="0"/>
        <v>936</v>
      </c>
      <c r="AW35" s="35">
        <f t="shared" si="1"/>
        <v>3240</v>
      </c>
    </row>
    <row r="36" spans="1:49" ht="17.25" customHeight="1" x14ac:dyDescent="0.2">
      <c r="A36" s="41">
        <v>42795</v>
      </c>
      <c r="B36" s="35">
        <v>14</v>
      </c>
      <c r="C36" s="35">
        <v>14</v>
      </c>
      <c r="D36" s="35">
        <v>490</v>
      </c>
      <c r="E36" s="35">
        <v>490</v>
      </c>
      <c r="F36" s="35">
        <v>409</v>
      </c>
      <c r="G36" s="35">
        <v>409</v>
      </c>
      <c r="H36" s="35">
        <v>0</v>
      </c>
      <c r="I36" s="35">
        <v>0</v>
      </c>
      <c r="J36" s="35">
        <v>47</v>
      </c>
      <c r="K36" s="35">
        <v>69</v>
      </c>
      <c r="L36" s="35">
        <v>0</v>
      </c>
      <c r="M36" s="35">
        <v>0</v>
      </c>
      <c r="N36" s="36"/>
      <c r="O36" s="36"/>
      <c r="P36" s="36">
        <v>1</v>
      </c>
      <c r="Q36" s="36">
        <v>2301</v>
      </c>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5">
        <f t="shared" si="0"/>
        <v>961</v>
      </c>
      <c r="AW36" s="35">
        <f t="shared" si="1"/>
        <v>3283</v>
      </c>
    </row>
    <row r="37" spans="1:49" ht="17.25" customHeight="1" x14ac:dyDescent="0.2">
      <c r="A37" s="41">
        <v>42826</v>
      </c>
      <c r="B37" s="35">
        <v>31</v>
      </c>
      <c r="C37" s="35">
        <v>31</v>
      </c>
      <c r="D37" s="35">
        <v>496</v>
      </c>
      <c r="E37" s="35">
        <v>496</v>
      </c>
      <c r="F37" s="35">
        <v>315</v>
      </c>
      <c r="G37" s="35">
        <v>529</v>
      </c>
      <c r="H37" s="35">
        <v>0</v>
      </c>
      <c r="I37" s="35">
        <v>0</v>
      </c>
      <c r="J37" s="35">
        <v>65</v>
      </c>
      <c r="K37" s="35">
        <v>80</v>
      </c>
      <c r="L37" s="35">
        <v>0</v>
      </c>
      <c r="M37" s="35">
        <v>0</v>
      </c>
      <c r="N37" s="37">
        <v>40</v>
      </c>
      <c r="O37" s="37">
        <v>84</v>
      </c>
      <c r="P37" s="36">
        <v>1</v>
      </c>
      <c r="Q37" s="36">
        <v>2389</v>
      </c>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5">
        <f t="shared" si="0"/>
        <v>948</v>
      </c>
      <c r="AW37" s="35">
        <f t="shared" si="1"/>
        <v>3609</v>
      </c>
    </row>
    <row r="38" spans="1:49" ht="17.25" customHeight="1" x14ac:dyDescent="0.2">
      <c r="A38" s="41">
        <v>42856</v>
      </c>
      <c r="B38" s="35">
        <v>60</v>
      </c>
      <c r="C38" s="35">
        <v>60</v>
      </c>
      <c r="D38" s="35">
        <v>481</v>
      </c>
      <c r="E38" s="35">
        <v>481</v>
      </c>
      <c r="F38" s="35">
        <v>321</v>
      </c>
      <c r="G38" s="35">
        <v>543</v>
      </c>
      <c r="H38" s="35">
        <v>0</v>
      </c>
      <c r="I38" s="35">
        <v>0</v>
      </c>
      <c r="J38" s="35">
        <v>60</v>
      </c>
      <c r="K38" s="35">
        <v>73</v>
      </c>
      <c r="L38" s="35">
        <v>0</v>
      </c>
      <c r="M38" s="35">
        <v>0</v>
      </c>
      <c r="N38" s="37">
        <v>42</v>
      </c>
      <c r="O38" s="37">
        <v>88</v>
      </c>
      <c r="P38" s="36">
        <v>1</v>
      </c>
      <c r="Q38" s="36">
        <v>2390</v>
      </c>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5">
        <f t="shared" si="0"/>
        <v>965</v>
      </c>
      <c r="AW38" s="35">
        <f t="shared" si="1"/>
        <v>3635</v>
      </c>
    </row>
    <row r="39" spans="1:49" ht="17.25" customHeight="1" x14ac:dyDescent="0.2">
      <c r="A39" s="41">
        <v>42887</v>
      </c>
      <c r="B39" s="35">
        <v>67</v>
      </c>
      <c r="C39" s="35">
        <v>67</v>
      </c>
      <c r="D39" s="35">
        <v>486</v>
      </c>
      <c r="E39" s="35">
        <v>486</v>
      </c>
      <c r="F39" s="35">
        <v>323</v>
      </c>
      <c r="G39" s="35">
        <v>550</v>
      </c>
      <c r="H39" s="35">
        <v>0</v>
      </c>
      <c r="I39" s="35">
        <v>0</v>
      </c>
      <c r="J39" s="35">
        <v>55</v>
      </c>
      <c r="K39" s="35">
        <v>69</v>
      </c>
      <c r="L39" s="35">
        <v>0</v>
      </c>
      <c r="M39" s="35">
        <v>0</v>
      </c>
      <c r="N39" s="37">
        <v>43</v>
      </c>
      <c r="O39" s="37">
        <v>89</v>
      </c>
      <c r="P39" s="36">
        <v>1</v>
      </c>
      <c r="Q39" s="36">
        <v>2395</v>
      </c>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5">
        <f t="shared" si="0"/>
        <v>975</v>
      </c>
      <c r="AW39" s="35">
        <f t="shared" si="1"/>
        <v>3656</v>
      </c>
    </row>
    <row r="40" spans="1:49" ht="17.25" customHeight="1" x14ac:dyDescent="0.2">
      <c r="A40" s="41">
        <v>42917</v>
      </c>
      <c r="B40" s="34">
        <v>66</v>
      </c>
      <c r="C40" s="34">
        <v>66</v>
      </c>
      <c r="D40" s="34">
        <v>410</v>
      </c>
      <c r="E40" s="34">
        <v>410</v>
      </c>
      <c r="F40" s="34">
        <v>318</v>
      </c>
      <c r="G40" s="34">
        <v>540</v>
      </c>
      <c r="H40" s="38">
        <v>0</v>
      </c>
      <c r="I40" s="38">
        <v>0</v>
      </c>
      <c r="J40" s="34">
        <v>50</v>
      </c>
      <c r="K40" s="34">
        <v>77</v>
      </c>
      <c r="L40" s="38">
        <v>0</v>
      </c>
      <c r="M40" s="38">
        <v>0</v>
      </c>
      <c r="N40" s="29">
        <v>34</v>
      </c>
      <c r="O40" s="29">
        <v>86</v>
      </c>
      <c r="P40" s="29">
        <f>P39+(P39*(POWER((P39/P37),(1/3))-1))</f>
        <v>1</v>
      </c>
      <c r="Q40" s="29">
        <v>2396</v>
      </c>
      <c r="R40" s="38">
        <v>0</v>
      </c>
      <c r="S40" s="38">
        <v>0</v>
      </c>
      <c r="T40" s="38">
        <v>0</v>
      </c>
      <c r="U40" s="38">
        <v>0</v>
      </c>
      <c r="V40" s="29">
        <v>250</v>
      </c>
      <c r="W40" s="29">
        <v>250</v>
      </c>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f t="shared" si="0"/>
        <v>1129</v>
      </c>
      <c r="AW40" s="35">
        <f t="shared" si="1"/>
        <v>3825</v>
      </c>
    </row>
    <row r="41" spans="1:49" ht="17.25" customHeight="1" x14ac:dyDescent="0.2">
      <c r="A41" s="41">
        <v>42948</v>
      </c>
      <c r="B41" s="34">
        <v>54</v>
      </c>
      <c r="C41" s="34">
        <v>54</v>
      </c>
      <c r="D41" s="34">
        <v>409</v>
      </c>
      <c r="E41" s="34">
        <v>409</v>
      </c>
      <c r="F41" s="34">
        <v>315</v>
      </c>
      <c r="G41" s="34">
        <v>539</v>
      </c>
      <c r="H41" s="38">
        <v>0</v>
      </c>
      <c r="I41" s="38">
        <v>0</v>
      </c>
      <c r="J41" s="34">
        <v>36</v>
      </c>
      <c r="K41" s="34">
        <v>59</v>
      </c>
      <c r="L41" s="38">
        <v>0</v>
      </c>
      <c r="M41" s="38">
        <v>0</v>
      </c>
      <c r="N41" s="29">
        <v>39</v>
      </c>
      <c r="O41" s="29">
        <v>91</v>
      </c>
      <c r="P41" s="29">
        <f t="shared" ref="P41:P42" si="2">P40+(P40*(POWER((P40/P38),(1/3))-1))</f>
        <v>1</v>
      </c>
      <c r="Q41" s="29">
        <v>2401</v>
      </c>
      <c r="R41" s="38">
        <v>0</v>
      </c>
      <c r="S41" s="38">
        <v>0</v>
      </c>
      <c r="T41" s="38">
        <v>0</v>
      </c>
      <c r="U41" s="38">
        <v>0</v>
      </c>
      <c r="V41" s="29">
        <v>253</v>
      </c>
      <c r="W41" s="29">
        <v>253</v>
      </c>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f t="shared" si="0"/>
        <v>1107</v>
      </c>
      <c r="AW41" s="35">
        <f t="shared" si="1"/>
        <v>3806</v>
      </c>
    </row>
    <row r="42" spans="1:49" ht="17.25" customHeight="1" x14ac:dyDescent="0.2">
      <c r="A42" s="41">
        <v>42979</v>
      </c>
      <c r="B42" s="34">
        <v>15</v>
      </c>
      <c r="C42" s="34">
        <v>15</v>
      </c>
      <c r="D42" s="34">
        <v>414</v>
      </c>
      <c r="E42" s="34">
        <v>414</v>
      </c>
      <c r="F42" s="34">
        <v>315</v>
      </c>
      <c r="G42" s="34">
        <v>580</v>
      </c>
      <c r="H42" s="38">
        <v>0</v>
      </c>
      <c r="I42" s="38">
        <v>0</v>
      </c>
      <c r="J42" s="34">
        <v>31</v>
      </c>
      <c r="K42" s="34">
        <v>53</v>
      </c>
      <c r="L42" s="38">
        <v>0</v>
      </c>
      <c r="M42" s="38">
        <v>0</v>
      </c>
      <c r="N42" s="29">
        <v>37</v>
      </c>
      <c r="O42" s="29">
        <v>94</v>
      </c>
      <c r="P42" s="29">
        <f t="shared" si="2"/>
        <v>1</v>
      </c>
      <c r="Q42" s="29">
        <v>2402</v>
      </c>
      <c r="R42" s="38">
        <v>0</v>
      </c>
      <c r="S42" s="38">
        <v>0</v>
      </c>
      <c r="T42" s="38">
        <v>0</v>
      </c>
      <c r="U42" s="38">
        <v>0</v>
      </c>
      <c r="V42" s="29">
        <v>255</v>
      </c>
      <c r="W42" s="29">
        <v>255</v>
      </c>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f t="shared" si="0"/>
        <v>1068</v>
      </c>
      <c r="AW42" s="35">
        <f t="shared" si="1"/>
        <v>3813</v>
      </c>
    </row>
    <row r="43" spans="1:49" ht="17.25" customHeight="1" x14ac:dyDescent="0.2">
      <c r="A43" s="41">
        <v>43009</v>
      </c>
      <c r="B43" s="34">
        <v>60</v>
      </c>
      <c r="C43" s="34">
        <v>60</v>
      </c>
      <c r="D43" s="34">
        <v>420</v>
      </c>
      <c r="E43" s="34">
        <v>420</v>
      </c>
      <c r="F43" s="34">
        <v>315</v>
      </c>
      <c r="G43" s="34">
        <v>502</v>
      </c>
      <c r="H43" s="34">
        <v>0</v>
      </c>
      <c r="I43" s="34">
        <v>0</v>
      </c>
      <c r="J43" s="34">
        <v>50</v>
      </c>
      <c r="K43" s="34">
        <v>66</v>
      </c>
      <c r="L43" s="38">
        <v>0</v>
      </c>
      <c r="M43" s="38">
        <v>0</v>
      </c>
      <c r="N43" s="29">
        <v>37</v>
      </c>
      <c r="O43" s="29">
        <v>119</v>
      </c>
      <c r="P43" s="29">
        <v>1</v>
      </c>
      <c r="Q43" s="29">
        <v>2402</v>
      </c>
      <c r="R43" s="38">
        <v>0</v>
      </c>
      <c r="S43" s="38">
        <v>0</v>
      </c>
      <c r="T43" s="38">
        <v>0</v>
      </c>
      <c r="U43" s="38">
        <v>0</v>
      </c>
      <c r="V43" s="38">
        <f>+ROUNDUP([1]Hoja1!D31,0)</f>
        <v>257</v>
      </c>
      <c r="W43" s="38">
        <f>+ROUNDUP([1]Hoja1!E31,0)</f>
        <v>257</v>
      </c>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5">
        <f t="shared" si="0"/>
        <v>1140</v>
      </c>
      <c r="AW43" s="35">
        <f t="shared" si="1"/>
        <v>3826</v>
      </c>
    </row>
    <row r="44" spans="1:49" ht="17.25" customHeight="1" x14ac:dyDescent="0.2">
      <c r="A44" s="41">
        <v>43040</v>
      </c>
      <c r="B44" s="34">
        <v>44</v>
      </c>
      <c r="C44" s="34">
        <v>44</v>
      </c>
      <c r="D44" s="34">
        <v>426</v>
      </c>
      <c r="E44" s="34">
        <v>426</v>
      </c>
      <c r="F44" s="34">
        <v>311</v>
      </c>
      <c r="G44" s="34">
        <v>443</v>
      </c>
      <c r="H44" s="34">
        <v>0</v>
      </c>
      <c r="I44" s="34">
        <v>0</v>
      </c>
      <c r="J44" s="34">
        <v>39</v>
      </c>
      <c r="K44" s="34">
        <v>58</v>
      </c>
      <c r="L44" s="38">
        <v>0</v>
      </c>
      <c r="M44" s="38">
        <v>0</v>
      </c>
      <c r="N44" s="29">
        <v>36</v>
      </c>
      <c r="O44" s="29">
        <v>116</v>
      </c>
      <c r="P44" s="29">
        <v>1</v>
      </c>
      <c r="Q44" s="29">
        <v>2402</v>
      </c>
      <c r="R44" s="38">
        <v>0</v>
      </c>
      <c r="S44" s="38">
        <v>0</v>
      </c>
      <c r="T44" s="38">
        <v>0</v>
      </c>
      <c r="U44" s="38">
        <v>0</v>
      </c>
      <c r="V44" s="38">
        <f>+ROUNDUP([1]Hoja1!D32,0)</f>
        <v>258</v>
      </c>
      <c r="W44" s="38">
        <f>+ROUNDUP([1]Hoja1!E32,0)</f>
        <v>258</v>
      </c>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f t="shared" si="0"/>
        <v>1115</v>
      </c>
      <c r="AW44" s="35">
        <f t="shared" si="1"/>
        <v>3747</v>
      </c>
    </row>
    <row r="45" spans="1:49" ht="17.25" customHeight="1" x14ac:dyDescent="0.2">
      <c r="A45" s="41">
        <v>43070</v>
      </c>
      <c r="B45" s="34">
        <v>25</v>
      </c>
      <c r="C45" s="34">
        <v>25</v>
      </c>
      <c r="D45" s="34">
        <v>430</v>
      </c>
      <c r="E45" s="34">
        <v>430</v>
      </c>
      <c r="F45" s="34">
        <v>315</v>
      </c>
      <c r="G45" s="34">
        <v>492</v>
      </c>
      <c r="H45" s="34">
        <v>0</v>
      </c>
      <c r="I45" s="34">
        <v>0</v>
      </c>
      <c r="J45" s="34">
        <v>31</v>
      </c>
      <c r="K45" s="34">
        <v>49</v>
      </c>
      <c r="L45" s="38">
        <v>0</v>
      </c>
      <c r="M45" s="38">
        <v>0</v>
      </c>
      <c r="N45" s="29">
        <v>41</v>
      </c>
      <c r="O45" s="29">
        <v>121</v>
      </c>
      <c r="P45" s="29">
        <v>1</v>
      </c>
      <c r="Q45" s="29">
        <v>2403</v>
      </c>
      <c r="R45" s="38">
        <v>0</v>
      </c>
      <c r="S45" s="38">
        <v>0</v>
      </c>
      <c r="T45" s="38">
        <v>0</v>
      </c>
      <c r="U45" s="38">
        <v>0</v>
      </c>
      <c r="V45" s="38">
        <f>+ROUNDUP([1]Hoja1!D33,0)</f>
        <v>259</v>
      </c>
      <c r="W45" s="38">
        <f>+ROUNDUP([1]Hoja1!E33,0)</f>
        <v>259</v>
      </c>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f t="shared" si="0"/>
        <v>1102</v>
      </c>
      <c r="AW45" s="35">
        <f t="shared" si="1"/>
        <v>3779</v>
      </c>
    </row>
    <row r="46" spans="1:49" ht="17.25" customHeight="1" x14ac:dyDescent="0.2">
      <c r="A46" s="41">
        <v>43101</v>
      </c>
      <c r="B46" s="34">
        <v>41</v>
      </c>
      <c r="C46" s="34">
        <v>41</v>
      </c>
      <c r="D46" s="34">
        <v>436</v>
      </c>
      <c r="E46" s="34">
        <v>436</v>
      </c>
      <c r="F46" s="34">
        <v>316</v>
      </c>
      <c r="G46" s="34">
        <v>564</v>
      </c>
      <c r="H46" s="34">
        <v>0</v>
      </c>
      <c r="I46" s="34">
        <v>0</v>
      </c>
      <c r="J46" s="34">
        <v>52</v>
      </c>
      <c r="K46" s="34">
        <v>86</v>
      </c>
      <c r="L46" s="38">
        <v>0</v>
      </c>
      <c r="M46" s="38">
        <v>0</v>
      </c>
      <c r="N46" s="29">
        <v>37</v>
      </c>
      <c r="O46" s="29">
        <v>119</v>
      </c>
      <c r="P46" s="29">
        <v>1</v>
      </c>
      <c r="Q46" s="29">
        <v>2401</v>
      </c>
      <c r="R46" s="38">
        <v>0</v>
      </c>
      <c r="S46" s="38">
        <v>0</v>
      </c>
      <c r="T46" s="38">
        <v>0</v>
      </c>
      <c r="U46" s="38">
        <v>0</v>
      </c>
      <c r="V46" s="38">
        <f>+ROUNDUP([1]Hoja1!D34,0)</f>
        <v>260</v>
      </c>
      <c r="W46" s="38">
        <f>+ROUNDUP([1]Hoja1!E34,0)</f>
        <v>260</v>
      </c>
      <c r="X46" s="35"/>
      <c r="Y46" s="35"/>
      <c r="Z46" s="29">
        <v>214</v>
      </c>
      <c r="AA46" s="29">
        <v>214</v>
      </c>
      <c r="AB46" s="29">
        <v>0</v>
      </c>
      <c r="AC46" s="29">
        <v>0</v>
      </c>
      <c r="AD46" s="35"/>
      <c r="AE46" s="35"/>
      <c r="AF46" s="35"/>
      <c r="AG46" s="35"/>
      <c r="AH46" s="35"/>
      <c r="AI46" s="35"/>
      <c r="AJ46" s="35"/>
      <c r="AK46" s="35"/>
      <c r="AL46" s="35"/>
      <c r="AM46" s="35"/>
      <c r="AN46" s="35"/>
      <c r="AO46" s="35"/>
      <c r="AP46" s="35"/>
      <c r="AQ46" s="35"/>
      <c r="AR46" s="35"/>
      <c r="AS46" s="35"/>
      <c r="AT46" s="35"/>
      <c r="AU46" s="35"/>
      <c r="AV46" s="35">
        <f t="shared" si="0"/>
        <v>1357</v>
      </c>
      <c r="AW46" s="35">
        <f t="shared" si="1"/>
        <v>4121</v>
      </c>
    </row>
    <row r="47" spans="1:49" ht="17.25" customHeight="1" x14ac:dyDescent="0.2">
      <c r="A47" s="41">
        <v>43132</v>
      </c>
      <c r="B47" s="34">
        <v>47</v>
      </c>
      <c r="C47" s="34">
        <v>47</v>
      </c>
      <c r="D47" s="34">
        <v>459</v>
      </c>
      <c r="E47" s="34">
        <v>459</v>
      </c>
      <c r="F47" s="34">
        <v>314</v>
      </c>
      <c r="G47" s="34">
        <v>574</v>
      </c>
      <c r="H47" s="34">
        <v>0</v>
      </c>
      <c r="I47" s="34">
        <v>0</v>
      </c>
      <c r="J47" s="34">
        <v>56</v>
      </c>
      <c r="K47" s="34">
        <v>90</v>
      </c>
      <c r="L47" s="38">
        <v>0</v>
      </c>
      <c r="M47" s="38">
        <v>0</v>
      </c>
      <c r="N47" s="29">
        <v>36</v>
      </c>
      <c r="O47" s="29">
        <v>116</v>
      </c>
      <c r="P47" s="29">
        <v>1</v>
      </c>
      <c r="Q47" s="29">
        <v>2403</v>
      </c>
      <c r="R47" s="38">
        <v>0</v>
      </c>
      <c r="S47" s="38">
        <v>0</v>
      </c>
      <c r="T47" s="38">
        <v>0</v>
      </c>
      <c r="U47" s="38">
        <v>0</v>
      </c>
      <c r="V47" s="38">
        <f>+ROUNDUP([1]Hoja1!D35,0)</f>
        <v>261</v>
      </c>
      <c r="W47" s="38">
        <f>+ROUNDUP([1]Hoja1!E35,0)</f>
        <v>261</v>
      </c>
      <c r="X47" s="35"/>
      <c r="Y47" s="35"/>
      <c r="Z47" s="29">
        <v>214</v>
      </c>
      <c r="AA47" s="29">
        <v>214</v>
      </c>
      <c r="AB47" s="29">
        <v>1</v>
      </c>
      <c r="AC47" s="29">
        <v>3</v>
      </c>
      <c r="AD47" s="35"/>
      <c r="AE47" s="35"/>
      <c r="AF47" s="35"/>
      <c r="AG47" s="35"/>
      <c r="AH47" s="35"/>
      <c r="AI47" s="35"/>
      <c r="AJ47" s="35"/>
      <c r="AK47" s="35"/>
      <c r="AL47" s="35"/>
      <c r="AM47" s="35"/>
      <c r="AN47" s="35"/>
      <c r="AO47" s="35"/>
      <c r="AP47" s="35"/>
      <c r="AQ47" s="35"/>
      <c r="AR47" s="35"/>
      <c r="AS47" s="35"/>
      <c r="AT47" s="35"/>
      <c r="AU47" s="35"/>
      <c r="AV47" s="35">
        <f t="shared" si="0"/>
        <v>1389</v>
      </c>
      <c r="AW47" s="35">
        <f t="shared" si="1"/>
        <v>4167</v>
      </c>
    </row>
    <row r="48" spans="1:49" ht="17.25" customHeight="1" x14ac:dyDescent="0.2">
      <c r="A48" s="41">
        <v>43160</v>
      </c>
      <c r="B48" s="34">
        <v>56</v>
      </c>
      <c r="C48" s="34">
        <v>56</v>
      </c>
      <c r="D48" s="34">
        <v>461</v>
      </c>
      <c r="E48" s="34">
        <v>461</v>
      </c>
      <c r="F48" s="34">
        <v>313</v>
      </c>
      <c r="G48" s="34">
        <v>531</v>
      </c>
      <c r="H48" s="34">
        <v>0</v>
      </c>
      <c r="I48" s="34">
        <v>0</v>
      </c>
      <c r="J48" s="34">
        <v>32</v>
      </c>
      <c r="K48" s="34">
        <v>48</v>
      </c>
      <c r="L48" s="38">
        <v>0</v>
      </c>
      <c r="M48" s="38">
        <v>0</v>
      </c>
      <c r="N48" s="29">
        <v>41</v>
      </c>
      <c r="O48" s="29">
        <v>121</v>
      </c>
      <c r="P48" s="29">
        <v>1</v>
      </c>
      <c r="Q48" s="29">
        <v>2404</v>
      </c>
      <c r="R48" s="38">
        <v>0</v>
      </c>
      <c r="S48" s="38">
        <v>0</v>
      </c>
      <c r="T48" s="38">
        <v>0</v>
      </c>
      <c r="U48" s="38">
        <v>0</v>
      </c>
      <c r="V48" s="38">
        <f>+ROUNDUP([1]Hoja1!D36,0)</f>
        <v>261</v>
      </c>
      <c r="W48" s="38">
        <f>+ROUNDUP([1]Hoja1!E36,0)</f>
        <v>261</v>
      </c>
      <c r="X48" s="35"/>
      <c r="Y48" s="35"/>
      <c r="Z48" s="29">
        <v>218</v>
      </c>
      <c r="AA48" s="29">
        <v>218</v>
      </c>
      <c r="AB48" s="29">
        <v>1</v>
      </c>
      <c r="AC48" s="29">
        <v>3</v>
      </c>
      <c r="AD48" s="35"/>
      <c r="AE48" s="35"/>
      <c r="AF48" s="35"/>
      <c r="AG48" s="35"/>
      <c r="AH48" s="35"/>
      <c r="AI48" s="35"/>
      <c r="AJ48" s="35"/>
      <c r="AK48" s="35"/>
      <c r="AL48" s="35"/>
      <c r="AM48" s="35"/>
      <c r="AN48" s="35"/>
      <c r="AO48" s="35"/>
      <c r="AP48" s="35"/>
      <c r="AQ48" s="35"/>
      <c r="AR48" s="35"/>
      <c r="AS48" s="35"/>
      <c r="AT48" s="35"/>
      <c r="AU48" s="35"/>
      <c r="AV48" s="35">
        <f t="shared" si="0"/>
        <v>1384</v>
      </c>
      <c r="AW48" s="35">
        <f t="shared" si="1"/>
        <v>4103</v>
      </c>
    </row>
    <row r="49" spans="1:49" ht="17.25" customHeight="1" x14ac:dyDescent="0.2">
      <c r="A49" s="41">
        <v>43191</v>
      </c>
      <c r="B49" s="34">
        <v>39</v>
      </c>
      <c r="C49" s="34">
        <v>39</v>
      </c>
      <c r="D49" s="34">
        <v>468</v>
      </c>
      <c r="E49" s="34">
        <v>468</v>
      </c>
      <c r="F49" s="34">
        <v>317</v>
      </c>
      <c r="G49" s="34">
        <v>510</v>
      </c>
      <c r="H49" s="34">
        <v>0</v>
      </c>
      <c r="I49" s="34">
        <v>0</v>
      </c>
      <c r="J49" s="34">
        <v>57</v>
      </c>
      <c r="K49" s="34">
        <v>79</v>
      </c>
      <c r="L49" s="38">
        <v>0</v>
      </c>
      <c r="M49" s="38">
        <v>0</v>
      </c>
      <c r="N49" s="29">
        <v>37</v>
      </c>
      <c r="O49" s="29">
        <v>105</v>
      </c>
      <c r="P49" s="29">
        <v>1</v>
      </c>
      <c r="Q49" s="29">
        <v>2402</v>
      </c>
      <c r="R49" s="38">
        <v>0</v>
      </c>
      <c r="S49" s="38">
        <v>0</v>
      </c>
      <c r="T49" s="38">
        <v>0</v>
      </c>
      <c r="U49" s="38">
        <v>0</v>
      </c>
      <c r="V49" s="38">
        <f>+ROUNDUP([1]Hoja1!D37,0)</f>
        <v>262</v>
      </c>
      <c r="W49" s="38">
        <f>+ROUNDUP([1]Hoja1!E37,0)</f>
        <v>262</v>
      </c>
      <c r="X49" s="35"/>
      <c r="Y49" s="35"/>
      <c r="Z49" s="29">
        <v>234</v>
      </c>
      <c r="AA49" s="29">
        <v>234</v>
      </c>
      <c r="AB49" s="29">
        <v>1</v>
      </c>
      <c r="AC49" s="29">
        <v>3</v>
      </c>
      <c r="AD49" s="35"/>
      <c r="AE49" s="35"/>
      <c r="AF49" s="35"/>
      <c r="AG49" s="35"/>
      <c r="AH49" s="35"/>
      <c r="AI49" s="35"/>
      <c r="AJ49" s="35"/>
      <c r="AK49" s="35"/>
      <c r="AL49" s="35"/>
      <c r="AM49" s="35"/>
      <c r="AN49" s="35"/>
      <c r="AO49" s="35"/>
      <c r="AP49" s="35"/>
      <c r="AQ49" s="35"/>
      <c r="AR49" s="35"/>
      <c r="AS49" s="35"/>
      <c r="AT49" s="35"/>
      <c r="AU49" s="35"/>
      <c r="AV49" s="35">
        <f t="shared" si="0"/>
        <v>1416</v>
      </c>
      <c r="AW49" s="35">
        <f t="shared" si="1"/>
        <v>4102</v>
      </c>
    </row>
    <row r="50" spans="1:49" ht="17.25" customHeight="1" x14ac:dyDescent="0.2">
      <c r="A50" s="41">
        <v>43221</v>
      </c>
      <c r="B50" s="34">
        <v>47</v>
      </c>
      <c r="C50" s="34">
        <v>47</v>
      </c>
      <c r="D50" s="34">
        <v>475</v>
      </c>
      <c r="E50" s="34">
        <v>475</v>
      </c>
      <c r="F50" s="34">
        <v>319</v>
      </c>
      <c r="G50" s="34">
        <v>538</v>
      </c>
      <c r="H50" s="34">
        <v>0</v>
      </c>
      <c r="I50" s="34">
        <v>0</v>
      </c>
      <c r="J50" s="34">
        <v>55</v>
      </c>
      <c r="K50" s="34">
        <v>66</v>
      </c>
      <c r="L50" s="38">
        <v>0</v>
      </c>
      <c r="M50" s="38">
        <v>0</v>
      </c>
      <c r="N50" s="29">
        <v>36</v>
      </c>
      <c r="O50" s="29">
        <v>105</v>
      </c>
      <c r="P50" s="29">
        <v>1</v>
      </c>
      <c r="Q50" s="29">
        <v>2402</v>
      </c>
      <c r="R50" s="38">
        <v>0</v>
      </c>
      <c r="S50" s="38">
        <v>0</v>
      </c>
      <c r="T50" s="38">
        <v>0</v>
      </c>
      <c r="U50" s="38">
        <v>0</v>
      </c>
      <c r="V50" s="38">
        <f>+ROUNDUP([1]Hoja1!D38,0)</f>
        <v>262</v>
      </c>
      <c r="W50" s="38">
        <f>+ROUNDUP([1]Hoja1!E38,0)</f>
        <v>262</v>
      </c>
      <c r="X50" s="35"/>
      <c r="Y50" s="35"/>
      <c r="Z50" s="29">
        <v>238</v>
      </c>
      <c r="AA50" s="29">
        <v>238</v>
      </c>
      <c r="AB50" s="29">
        <v>2</v>
      </c>
      <c r="AC50" s="29">
        <v>4</v>
      </c>
      <c r="AD50" s="35"/>
      <c r="AE50" s="35"/>
      <c r="AF50" s="35"/>
      <c r="AG50" s="35"/>
      <c r="AH50" s="35"/>
      <c r="AI50" s="35"/>
      <c r="AJ50" s="35"/>
      <c r="AK50" s="35"/>
      <c r="AL50" s="35"/>
      <c r="AM50" s="35"/>
      <c r="AN50" s="35"/>
      <c r="AO50" s="35"/>
      <c r="AP50" s="35"/>
      <c r="AQ50" s="35"/>
      <c r="AR50" s="35"/>
      <c r="AS50" s="35"/>
      <c r="AT50" s="35"/>
      <c r="AU50" s="35"/>
      <c r="AV50" s="35">
        <f t="shared" si="0"/>
        <v>1435</v>
      </c>
      <c r="AW50" s="35">
        <f t="shared" si="1"/>
        <v>4137</v>
      </c>
    </row>
    <row r="51" spans="1:49" ht="17.25" customHeight="1" x14ac:dyDescent="0.2">
      <c r="A51" s="41">
        <v>43252</v>
      </c>
      <c r="B51" s="34">
        <v>68</v>
      </c>
      <c r="C51" s="34">
        <v>68</v>
      </c>
      <c r="D51" s="34">
        <v>480</v>
      </c>
      <c r="E51" s="34">
        <v>480</v>
      </c>
      <c r="F51" s="34">
        <v>318</v>
      </c>
      <c r="G51" s="34">
        <v>519</v>
      </c>
      <c r="H51" s="34">
        <v>0</v>
      </c>
      <c r="I51" s="34">
        <v>0</v>
      </c>
      <c r="J51" s="34">
        <v>50</v>
      </c>
      <c r="K51" s="34">
        <v>66</v>
      </c>
      <c r="L51" s="38">
        <v>0</v>
      </c>
      <c r="M51" s="38">
        <v>0</v>
      </c>
      <c r="N51" s="29">
        <v>41</v>
      </c>
      <c r="O51" s="29">
        <v>105</v>
      </c>
      <c r="P51" s="29">
        <v>1</v>
      </c>
      <c r="Q51" s="29">
        <v>2406</v>
      </c>
      <c r="R51" s="38">
        <v>0</v>
      </c>
      <c r="S51" s="38">
        <v>0</v>
      </c>
      <c r="T51" s="38">
        <v>0</v>
      </c>
      <c r="U51" s="38">
        <v>0</v>
      </c>
      <c r="V51" s="38">
        <f>+ROUNDUP([1]Hoja1!D39,0)</f>
        <v>262</v>
      </c>
      <c r="W51" s="38">
        <f>+ROUNDUP([1]Hoja1!E39,0)</f>
        <v>262</v>
      </c>
      <c r="X51" s="35"/>
      <c r="Y51" s="35"/>
      <c r="Z51" s="29">
        <v>240</v>
      </c>
      <c r="AA51" s="29">
        <v>240</v>
      </c>
      <c r="AB51" s="29">
        <v>3</v>
      </c>
      <c r="AC51" s="29">
        <v>4</v>
      </c>
      <c r="AD51" s="35"/>
      <c r="AE51" s="35"/>
      <c r="AF51" s="35"/>
      <c r="AG51" s="35"/>
      <c r="AH51" s="35"/>
      <c r="AI51" s="35"/>
      <c r="AJ51" s="35"/>
      <c r="AK51" s="35"/>
      <c r="AL51" s="35"/>
      <c r="AM51" s="35"/>
      <c r="AN51" s="35"/>
      <c r="AO51" s="35"/>
      <c r="AP51" s="35"/>
      <c r="AQ51" s="35"/>
      <c r="AR51" s="35"/>
      <c r="AS51" s="35"/>
      <c r="AT51" s="35"/>
      <c r="AU51" s="35"/>
      <c r="AV51" s="35">
        <f t="shared" si="0"/>
        <v>1463</v>
      </c>
      <c r="AW51" s="35">
        <f t="shared" si="1"/>
        <v>4150</v>
      </c>
    </row>
    <row r="52" spans="1:49" ht="17.25" customHeight="1" x14ac:dyDescent="0.2">
      <c r="A52" s="41">
        <v>43282</v>
      </c>
      <c r="B52" s="34">
        <v>45</v>
      </c>
      <c r="C52" s="34">
        <v>45</v>
      </c>
      <c r="D52" s="34">
        <v>488</v>
      </c>
      <c r="E52" s="34">
        <v>488</v>
      </c>
      <c r="F52" s="34">
        <v>316</v>
      </c>
      <c r="G52" s="34">
        <v>489</v>
      </c>
      <c r="H52" s="34">
        <v>0</v>
      </c>
      <c r="I52" s="34">
        <v>0</v>
      </c>
      <c r="J52" s="34">
        <v>56</v>
      </c>
      <c r="K52" s="34">
        <v>70</v>
      </c>
      <c r="L52" s="38">
        <v>0</v>
      </c>
      <c r="M52" s="38">
        <v>0</v>
      </c>
      <c r="N52" s="34">
        <v>41</v>
      </c>
      <c r="O52" s="34">
        <v>105</v>
      </c>
      <c r="P52" s="29">
        <v>1</v>
      </c>
      <c r="Q52" s="29">
        <v>2409</v>
      </c>
      <c r="R52" s="38">
        <v>0</v>
      </c>
      <c r="S52" s="38">
        <v>0</v>
      </c>
      <c r="T52" s="38">
        <v>0</v>
      </c>
      <c r="U52" s="38">
        <v>0</v>
      </c>
      <c r="V52" s="38">
        <f>+ROUNDUP([1]Hoja1!D40,0)</f>
        <v>262</v>
      </c>
      <c r="W52" s="38">
        <f>+ROUNDUP([1]Hoja1!E40,0)</f>
        <v>262</v>
      </c>
      <c r="X52" s="29">
        <v>0</v>
      </c>
      <c r="Y52" s="29">
        <v>0</v>
      </c>
      <c r="Z52" s="29">
        <v>242</v>
      </c>
      <c r="AA52" s="29">
        <v>242</v>
      </c>
      <c r="AB52" s="29">
        <v>4</v>
      </c>
      <c r="AC52" s="29">
        <v>8</v>
      </c>
      <c r="AD52" s="35"/>
      <c r="AE52" s="35"/>
      <c r="AF52" s="35"/>
      <c r="AG52" s="35"/>
      <c r="AH52" s="35"/>
      <c r="AI52" s="35"/>
      <c r="AJ52" s="35"/>
      <c r="AK52" s="35"/>
      <c r="AL52" s="35"/>
      <c r="AM52" s="35"/>
      <c r="AN52" s="35"/>
      <c r="AO52" s="35"/>
      <c r="AP52" s="35"/>
      <c r="AQ52" s="35"/>
      <c r="AR52" s="35"/>
      <c r="AS52" s="35"/>
      <c r="AT52" s="35"/>
      <c r="AU52" s="35"/>
      <c r="AV52" s="35">
        <f t="shared" si="0"/>
        <v>1455</v>
      </c>
      <c r="AW52" s="35">
        <f t="shared" si="1"/>
        <v>4118</v>
      </c>
    </row>
    <row r="53" spans="1:49" ht="17.25" customHeight="1" x14ac:dyDescent="0.2">
      <c r="A53" s="41">
        <v>43313</v>
      </c>
      <c r="B53" s="34">
        <v>49</v>
      </c>
      <c r="C53" s="34">
        <v>49</v>
      </c>
      <c r="D53" s="34">
        <v>490</v>
      </c>
      <c r="E53" s="34">
        <v>490</v>
      </c>
      <c r="F53" s="34">
        <v>309</v>
      </c>
      <c r="G53" s="34">
        <v>446</v>
      </c>
      <c r="H53" s="34">
        <v>0</v>
      </c>
      <c r="I53" s="34">
        <v>0</v>
      </c>
      <c r="J53" s="34">
        <v>50</v>
      </c>
      <c r="K53" s="34">
        <v>73</v>
      </c>
      <c r="L53" s="38">
        <v>0</v>
      </c>
      <c r="M53" s="38">
        <v>0</v>
      </c>
      <c r="N53" s="34">
        <v>41</v>
      </c>
      <c r="O53" s="34">
        <v>105</v>
      </c>
      <c r="P53" s="29">
        <v>1</v>
      </c>
      <c r="Q53" s="29">
        <v>2410</v>
      </c>
      <c r="R53" s="38">
        <v>0</v>
      </c>
      <c r="S53" s="38">
        <v>0</v>
      </c>
      <c r="T53" s="38">
        <v>0</v>
      </c>
      <c r="U53" s="38">
        <v>0</v>
      </c>
      <c r="V53" s="38">
        <f>+ROUNDUP([1]Hoja1!D41,0)</f>
        <v>262</v>
      </c>
      <c r="W53" s="38">
        <f>+ROUNDUP([1]Hoja1!E41,0)</f>
        <v>262</v>
      </c>
      <c r="X53" s="29">
        <v>1</v>
      </c>
      <c r="Y53" s="29">
        <v>9</v>
      </c>
      <c r="Z53" s="29">
        <v>248</v>
      </c>
      <c r="AA53" s="29">
        <v>248</v>
      </c>
      <c r="AB53" s="29">
        <v>5</v>
      </c>
      <c r="AC53" s="29">
        <v>9</v>
      </c>
      <c r="AD53" s="35"/>
      <c r="AE53" s="35"/>
      <c r="AF53" s="35"/>
      <c r="AG53" s="35"/>
      <c r="AH53" s="35"/>
      <c r="AI53" s="35"/>
      <c r="AJ53" s="35"/>
      <c r="AK53" s="35"/>
      <c r="AL53" s="35"/>
      <c r="AM53" s="35"/>
      <c r="AN53" s="35"/>
      <c r="AO53" s="35"/>
      <c r="AP53" s="35"/>
      <c r="AQ53" s="35"/>
      <c r="AR53" s="35"/>
      <c r="AS53" s="35"/>
      <c r="AT53" s="35"/>
      <c r="AU53" s="35"/>
      <c r="AV53" s="35">
        <f t="shared" si="0"/>
        <v>1456</v>
      </c>
      <c r="AW53" s="35">
        <f t="shared" si="1"/>
        <v>4101</v>
      </c>
    </row>
    <row r="54" spans="1:49" ht="17.25" customHeight="1" x14ac:dyDescent="0.2">
      <c r="A54" s="41">
        <v>43344</v>
      </c>
      <c r="B54" s="34">
        <v>65</v>
      </c>
      <c r="C54" s="34">
        <v>65</v>
      </c>
      <c r="D54" s="34">
        <v>495</v>
      </c>
      <c r="E54" s="34">
        <v>495</v>
      </c>
      <c r="F54" s="34">
        <v>314</v>
      </c>
      <c r="G54" s="34">
        <v>496</v>
      </c>
      <c r="H54" s="34">
        <v>0</v>
      </c>
      <c r="I54" s="34">
        <v>0</v>
      </c>
      <c r="J54" s="34">
        <v>52</v>
      </c>
      <c r="K54" s="34">
        <v>66</v>
      </c>
      <c r="L54" s="38">
        <v>0</v>
      </c>
      <c r="M54" s="38">
        <v>0</v>
      </c>
      <c r="N54" s="34">
        <v>44</v>
      </c>
      <c r="O54" s="34">
        <v>111</v>
      </c>
      <c r="P54" s="29">
        <v>1</v>
      </c>
      <c r="Q54" s="29">
        <v>2463</v>
      </c>
      <c r="R54" s="38">
        <v>0</v>
      </c>
      <c r="S54" s="38">
        <v>0</v>
      </c>
      <c r="T54" s="38">
        <v>0</v>
      </c>
      <c r="U54" s="38">
        <v>0</v>
      </c>
      <c r="V54" s="29">
        <v>245</v>
      </c>
      <c r="W54" s="29">
        <v>245</v>
      </c>
      <c r="X54" s="29">
        <v>0</v>
      </c>
      <c r="Y54" s="29">
        <v>0</v>
      </c>
      <c r="Z54" s="29">
        <v>251</v>
      </c>
      <c r="AA54" s="29">
        <v>251</v>
      </c>
      <c r="AB54" s="29">
        <v>5</v>
      </c>
      <c r="AC54" s="29">
        <v>9</v>
      </c>
      <c r="AD54" s="35"/>
      <c r="AE54" s="35"/>
      <c r="AF54" s="35"/>
      <c r="AG54" s="35"/>
      <c r="AH54" s="35"/>
      <c r="AI54" s="35"/>
      <c r="AJ54" s="35"/>
      <c r="AK54" s="35"/>
      <c r="AL54" s="35"/>
      <c r="AM54" s="35"/>
      <c r="AN54" s="35"/>
      <c r="AO54" s="35"/>
      <c r="AP54" s="35"/>
      <c r="AQ54" s="35"/>
      <c r="AR54" s="35"/>
      <c r="AS54" s="35"/>
      <c r="AT54" s="35"/>
      <c r="AU54" s="35"/>
      <c r="AV54" s="35">
        <f t="shared" si="0"/>
        <v>1472</v>
      </c>
      <c r="AW54" s="35">
        <f t="shared" si="1"/>
        <v>4201</v>
      </c>
    </row>
    <row r="55" spans="1:49" ht="17.25" customHeight="1" x14ac:dyDescent="0.2">
      <c r="A55" s="41">
        <v>43374</v>
      </c>
      <c r="B55" s="34">
        <v>42</v>
      </c>
      <c r="C55" s="34">
        <v>42</v>
      </c>
      <c r="D55" s="34">
        <v>500</v>
      </c>
      <c r="E55" s="34">
        <v>500</v>
      </c>
      <c r="F55" s="34">
        <v>324</v>
      </c>
      <c r="G55" s="34">
        <v>557</v>
      </c>
      <c r="H55" s="34">
        <v>0</v>
      </c>
      <c r="I55" s="34">
        <v>0</v>
      </c>
      <c r="J55" s="34">
        <v>66</v>
      </c>
      <c r="K55" s="34">
        <v>77</v>
      </c>
      <c r="L55" s="38">
        <v>0</v>
      </c>
      <c r="M55" s="38">
        <v>0</v>
      </c>
      <c r="N55" s="34">
        <v>43</v>
      </c>
      <c r="O55" s="34">
        <v>110</v>
      </c>
      <c r="P55" s="29">
        <v>1</v>
      </c>
      <c r="Q55" s="29">
        <v>2465</v>
      </c>
      <c r="R55" s="38">
        <v>0</v>
      </c>
      <c r="S55" s="38">
        <v>0</v>
      </c>
      <c r="T55" s="38">
        <v>0</v>
      </c>
      <c r="U55" s="38">
        <v>0</v>
      </c>
      <c r="V55" s="29">
        <v>140</v>
      </c>
      <c r="W55" s="29">
        <v>524</v>
      </c>
      <c r="X55" s="29">
        <v>0</v>
      </c>
      <c r="Y55" s="29">
        <v>0</v>
      </c>
      <c r="Z55" s="29">
        <v>249</v>
      </c>
      <c r="AA55" s="29">
        <v>249</v>
      </c>
      <c r="AB55" s="29">
        <v>5</v>
      </c>
      <c r="AC55" s="29">
        <v>9</v>
      </c>
      <c r="AD55" s="35"/>
      <c r="AE55" s="35"/>
      <c r="AF55" s="35"/>
      <c r="AG55" s="35"/>
      <c r="AH55" s="35"/>
      <c r="AI55" s="35"/>
      <c r="AJ55" s="35"/>
      <c r="AK55" s="35"/>
      <c r="AL55" s="35"/>
      <c r="AM55" s="35"/>
      <c r="AN55" s="35"/>
      <c r="AO55" s="35"/>
      <c r="AP55" s="35"/>
      <c r="AQ55" s="35"/>
      <c r="AR55" s="35"/>
      <c r="AS55" s="35"/>
      <c r="AT55" s="35"/>
      <c r="AU55" s="35"/>
      <c r="AV55" s="35">
        <f t="shared" si="0"/>
        <v>1370</v>
      </c>
      <c r="AW55" s="35">
        <f t="shared" si="1"/>
        <v>4533</v>
      </c>
    </row>
    <row r="56" spans="1:49" ht="17.25" customHeight="1" x14ac:dyDescent="0.2">
      <c r="A56" s="41">
        <v>43405</v>
      </c>
      <c r="B56" s="34">
        <v>43</v>
      </c>
      <c r="C56" s="34">
        <v>43</v>
      </c>
      <c r="D56" s="34">
        <v>511</v>
      </c>
      <c r="E56" s="34">
        <v>511</v>
      </c>
      <c r="F56" s="34">
        <v>316</v>
      </c>
      <c r="G56" s="34">
        <v>517</v>
      </c>
      <c r="H56" s="34">
        <v>0</v>
      </c>
      <c r="I56" s="34">
        <v>0</v>
      </c>
      <c r="J56" s="34">
        <v>63</v>
      </c>
      <c r="K56" s="34">
        <v>83</v>
      </c>
      <c r="L56" s="38">
        <v>0</v>
      </c>
      <c r="M56" s="38">
        <v>0</v>
      </c>
      <c r="N56" s="34">
        <v>45</v>
      </c>
      <c r="O56" s="34">
        <v>113</v>
      </c>
      <c r="P56" s="29">
        <v>1</v>
      </c>
      <c r="Q56" s="29">
        <v>2465</v>
      </c>
      <c r="R56" s="38">
        <v>0</v>
      </c>
      <c r="S56" s="38">
        <v>0</v>
      </c>
      <c r="T56" s="38">
        <v>0</v>
      </c>
      <c r="U56" s="38">
        <v>0</v>
      </c>
      <c r="V56" s="29">
        <v>136</v>
      </c>
      <c r="W56" s="29">
        <v>477</v>
      </c>
      <c r="X56" s="29">
        <v>0</v>
      </c>
      <c r="Y56" s="29">
        <v>0</v>
      </c>
      <c r="Z56" s="29">
        <v>247</v>
      </c>
      <c r="AA56" s="29">
        <v>247</v>
      </c>
      <c r="AB56" s="29">
        <f>+ROUNDUP([1]Hoja1!F44,0)</f>
        <v>5</v>
      </c>
      <c r="AC56" s="29">
        <f>+ROUNDUP([1]Hoja1!G44,0)</f>
        <v>9</v>
      </c>
      <c r="AD56" s="35"/>
      <c r="AE56" s="35"/>
      <c r="AF56" s="35"/>
      <c r="AG56" s="35"/>
      <c r="AH56" s="35"/>
      <c r="AI56" s="35"/>
      <c r="AJ56" s="35"/>
      <c r="AK56" s="35"/>
      <c r="AL56" s="35"/>
      <c r="AM56" s="35"/>
      <c r="AN56" s="35"/>
      <c r="AO56" s="35"/>
      <c r="AP56" s="35"/>
      <c r="AQ56" s="35"/>
      <c r="AR56" s="35"/>
      <c r="AS56" s="35"/>
      <c r="AT56" s="35"/>
      <c r="AU56" s="35"/>
      <c r="AV56" s="35">
        <f t="shared" si="0"/>
        <v>1367</v>
      </c>
      <c r="AW56" s="35">
        <f t="shared" si="1"/>
        <v>4465</v>
      </c>
    </row>
    <row r="57" spans="1:49" ht="17.25" customHeight="1" x14ac:dyDescent="0.2">
      <c r="A57" s="41">
        <v>43435</v>
      </c>
      <c r="B57" s="34">
        <v>55</v>
      </c>
      <c r="C57" s="34">
        <v>55</v>
      </c>
      <c r="D57" s="34">
        <v>515</v>
      </c>
      <c r="E57" s="34">
        <v>515</v>
      </c>
      <c r="F57" s="34">
        <v>309</v>
      </c>
      <c r="G57" s="34">
        <v>469</v>
      </c>
      <c r="H57" s="34">
        <v>0</v>
      </c>
      <c r="I57" s="34">
        <v>0</v>
      </c>
      <c r="J57" s="34">
        <v>55</v>
      </c>
      <c r="K57" s="34">
        <v>67</v>
      </c>
      <c r="L57" s="38">
        <v>0</v>
      </c>
      <c r="M57" s="38">
        <v>0</v>
      </c>
      <c r="N57" s="34">
        <v>44</v>
      </c>
      <c r="O57" s="34">
        <v>112</v>
      </c>
      <c r="P57" s="29">
        <v>1</v>
      </c>
      <c r="Q57" s="29">
        <v>2489</v>
      </c>
      <c r="R57" s="38">
        <v>0</v>
      </c>
      <c r="S57" s="38">
        <v>0</v>
      </c>
      <c r="T57" s="38">
        <v>0</v>
      </c>
      <c r="U57" s="38">
        <v>0</v>
      </c>
      <c r="V57" s="29">
        <v>140</v>
      </c>
      <c r="W57" s="29">
        <v>466</v>
      </c>
      <c r="X57" s="29">
        <v>0</v>
      </c>
      <c r="Y57" s="29">
        <v>0</v>
      </c>
      <c r="Z57" s="29">
        <v>247</v>
      </c>
      <c r="AA57" s="29">
        <v>247</v>
      </c>
      <c r="AB57" s="29">
        <f>+ROUNDUP([1]Hoja1!F45,0)</f>
        <v>5</v>
      </c>
      <c r="AC57" s="29">
        <f>+ROUNDUP([1]Hoja1!G45,0)</f>
        <v>9</v>
      </c>
      <c r="AD57" s="35"/>
      <c r="AE57" s="35"/>
      <c r="AF57" s="35"/>
      <c r="AG57" s="35"/>
      <c r="AH57" s="35"/>
      <c r="AI57" s="35"/>
      <c r="AJ57" s="35"/>
      <c r="AK57" s="35"/>
      <c r="AL57" s="35"/>
      <c r="AM57" s="35"/>
      <c r="AN57" s="35"/>
      <c r="AO57" s="35"/>
      <c r="AP57" s="35"/>
      <c r="AQ57" s="35"/>
      <c r="AR57" s="35"/>
      <c r="AS57" s="35"/>
      <c r="AT57" s="35"/>
      <c r="AU57" s="35"/>
      <c r="AV57" s="35">
        <f t="shared" si="0"/>
        <v>1371</v>
      </c>
      <c r="AW57" s="35">
        <f t="shared" si="1"/>
        <v>4429</v>
      </c>
    </row>
    <row r="58" spans="1:49" ht="17.25" customHeight="1" x14ac:dyDescent="0.2">
      <c r="A58" s="41">
        <v>43466</v>
      </c>
      <c r="B58" s="38">
        <f>+ROUNDUP([1]Hoja1!H46,0)</f>
        <v>61</v>
      </c>
      <c r="C58" s="38">
        <f>+ROUNDUP([1]Hoja1!I46,0)</f>
        <v>61</v>
      </c>
      <c r="D58" s="34">
        <v>525</v>
      </c>
      <c r="E58" s="34">
        <v>525</v>
      </c>
      <c r="F58" s="34">
        <v>315</v>
      </c>
      <c r="G58" s="34">
        <v>535</v>
      </c>
      <c r="H58" s="34">
        <v>0</v>
      </c>
      <c r="I58" s="34">
        <v>0</v>
      </c>
      <c r="J58" s="34">
        <v>53</v>
      </c>
      <c r="K58" s="34">
        <v>88</v>
      </c>
      <c r="L58" s="38">
        <v>0</v>
      </c>
      <c r="M58" s="38">
        <v>0</v>
      </c>
      <c r="N58" s="34">
        <v>45</v>
      </c>
      <c r="O58" s="34">
        <v>113</v>
      </c>
      <c r="P58" s="29">
        <v>1</v>
      </c>
      <c r="Q58" s="29">
        <v>2499</v>
      </c>
      <c r="R58" s="38">
        <v>0</v>
      </c>
      <c r="S58" s="38">
        <v>0</v>
      </c>
      <c r="T58" s="38">
        <v>0</v>
      </c>
      <c r="U58" s="38">
        <v>0</v>
      </c>
      <c r="V58" s="29">
        <v>138</v>
      </c>
      <c r="W58" s="29">
        <v>367</v>
      </c>
      <c r="X58" s="29">
        <v>1</v>
      </c>
      <c r="Y58" s="29">
        <v>9</v>
      </c>
      <c r="Z58" s="29">
        <v>21</v>
      </c>
      <c r="AA58" s="29">
        <v>249</v>
      </c>
      <c r="AB58" s="29">
        <v>5</v>
      </c>
      <c r="AC58" s="29">
        <v>5</v>
      </c>
      <c r="AD58" s="35"/>
      <c r="AE58" s="35"/>
      <c r="AF58" s="35"/>
      <c r="AG58" s="35"/>
      <c r="AH58" s="35"/>
      <c r="AI58" s="35"/>
      <c r="AJ58" s="35"/>
      <c r="AK58" s="35"/>
      <c r="AL58" s="35"/>
      <c r="AM58" s="35"/>
      <c r="AN58" s="35"/>
      <c r="AO58" s="35"/>
      <c r="AP58" s="35"/>
      <c r="AQ58" s="35"/>
      <c r="AR58" s="35"/>
      <c r="AS58" s="35"/>
      <c r="AT58" s="35"/>
      <c r="AU58" s="35"/>
      <c r="AV58" s="35">
        <f t="shared" si="0"/>
        <v>1165</v>
      </c>
      <c r="AW58" s="35">
        <f t="shared" si="1"/>
        <v>4451</v>
      </c>
    </row>
    <row r="59" spans="1:49" ht="17.25" customHeight="1" x14ac:dyDescent="0.2">
      <c r="A59" s="41">
        <v>43497</v>
      </c>
      <c r="B59" s="38">
        <f>+ROUNDUP([1]Hoja1!H47,0)</f>
        <v>68</v>
      </c>
      <c r="C59" s="38">
        <f>+ROUNDUP([1]Hoja1!I47,0)</f>
        <v>68</v>
      </c>
      <c r="D59" s="34">
        <v>531</v>
      </c>
      <c r="E59" s="34">
        <v>531</v>
      </c>
      <c r="F59" s="34">
        <v>313</v>
      </c>
      <c r="G59" s="34">
        <v>490</v>
      </c>
      <c r="H59" s="34">
        <v>0</v>
      </c>
      <c r="I59" s="34">
        <v>0</v>
      </c>
      <c r="J59" s="34">
        <v>58</v>
      </c>
      <c r="K59" s="34">
        <v>91</v>
      </c>
      <c r="L59" s="38">
        <v>0</v>
      </c>
      <c r="M59" s="38">
        <v>0</v>
      </c>
      <c r="N59" s="34">
        <v>45</v>
      </c>
      <c r="O59" s="34">
        <v>113</v>
      </c>
      <c r="P59" s="29">
        <v>1</v>
      </c>
      <c r="Q59" s="29">
        <v>2515</v>
      </c>
      <c r="R59" s="38">
        <v>0</v>
      </c>
      <c r="S59" s="38">
        <v>0</v>
      </c>
      <c r="T59" s="38">
        <v>0</v>
      </c>
      <c r="U59" s="38">
        <v>0</v>
      </c>
      <c r="V59" s="29">
        <v>136</v>
      </c>
      <c r="W59" s="29">
        <v>357</v>
      </c>
      <c r="X59" s="29">
        <v>1</v>
      </c>
      <c r="Y59" s="29">
        <v>9</v>
      </c>
      <c r="Z59" s="29">
        <v>21</v>
      </c>
      <c r="AA59" s="29">
        <v>237</v>
      </c>
      <c r="AB59" s="29">
        <v>9</v>
      </c>
      <c r="AC59" s="29">
        <v>10</v>
      </c>
      <c r="AD59" s="35"/>
      <c r="AE59" s="35"/>
      <c r="AF59" s="35"/>
      <c r="AG59" s="35"/>
      <c r="AH59" s="35"/>
      <c r="AI59" s="35"/>
      <c r="AJ59" s="35"/>
      <c r="AK59" s="35"/>
      <c r="AL59" s="35"/>
      <c r="AM59" s="35"/>
      <c r="AN59" s="35"/>
      <c r="AO59" s="35"/>
      <c r="AP59" s="35"/>
      <c r="AQ59" s="35"/>
      <c r="AR59" s="35"/>
      <c r="AS59" s="35"/>
      <c r="AT59" s="35"/>
      <c r="AU59" s="35"/>
      <c r="AV59" s="35">
        <f t="shared" si="0"/>
        <v>1183</v>
      </c>
      <c r="AW59" s="35">
        <f t="shared" si="1"/>
        <v>4421</v>
      </c>
    </row>
    <row r="60" spans="1:49" ht="17.25" customHeight="1" x14ac:dyDescent="0.2">
      <c r="A60" s="41">
        <v>43525</v>
      </c>
      <c r="B60" s="38">
        <f>+ROUNDUP([1]Hoja1!H48,0)</f>
        <v>72</v>
      </c>
      <c r="C60" s="38">
        <f>+ROUNDUP([1]Hoja1!I48,0)</f>
        <v>72</v>
      </c>
      <c r="D60" s="34">
        <v>539</v>
      </c>
      <c r="E60" s="34">
        <v>539</v>
      </c>
      <c r="F60" s="34">
        <v>304</v>
      </c>
      <c r="G60" s="34">
        <v>446</v>
      </c>
      <c r="H60" s="34">
        <v>0</v>
      </c>
      <c r="I60" s="34">
        <v>0</v>
      </c>
      <c r="J60" s="34">
        <v>37</v>
      </c>
      <c r="K60" s="34">
        <v>48</v>
      </c>
      <c r="L60" s="38">
        <v>0</v>
      </c>
      <c r="M60" s="38">
        <v>0</v>
      </c>
      <c r="N60" s="34">
        <v>47</v>
      </c>
      <c r="O60" s="34">
        <v>117</v>
      </c>
      <c r="P60" s="29">
        <v>1</v>
      </c>
      <c r="Q60" s="29">
        <v>2527</v>
      </c>
      <c r="R60" s="38">
        <v>0</v>
      </c>
      <c r="S60" s="38">
        <v>0</v>
      </c>
      <c r="T60" s="38">
        <v>0</v>
      </c>
      <c r="U60" s="38">
        <v>0</v>
      </c>
      <c r="V60" s="29">
        <v>137</v>
      </c>
      <c r="W60" s="29">
        <v>350</v>
      </c>
      <c r="X60" s="29">
        <v>1</v>
      </c>
      <c r="Y60" s="29">
        <v>9</v>
      </c>
      <c r="Z60" s="29">
        <v>20</v>
      </c>
      <c r="AA60" s="29">
        <v>223</v>
      </c>
      <c r="AB60" s="29">
        <v>9</v>
      </c>
      <c r="AC60" s="29">
        <v>10</v>
      </c>
      <c r="AD60" s="35"/>
      <c r="AE60" s="35"/>
      <c r="AF60" s="35"/>
      <c r="AG60" s="35"/>
      <c r="AH60" s="35"/>
      <c r="AI60" s="35"/>
      <c r="AJ60" s="35"/>
      <c r="AK60" s="35"/>
      <c r="AL60" s="35"/>
      <c r="AM60" s="35"/>
      <c r="AN60" s="35"/>
      <c r="AO60" s="35"/>
      <c r="AP60" s="35"/>
      <c r="AQ60" s="35"/>
      <c r="AR60" s="35"/>
      <c r="AS60" s="35"/>
      <c r="AT60" s="35"/>
      <c r="AU60" s="35"/>
      <c r="AV60" s="35">
        <f t="shared" si="0"/>
        <v>1167</v>
      </c>
      <c r="AW60" s="35">
        <f t="shared" si="1"/>
        <v>4341</v>
      </c>
    </row>
    <row r="61" spans="1:49" ht="17.25" customHeight="1" x14ac:dyDescent="0.2">
      <c r="A61" s="41">
        <v>43556</v>
      </c>
      <c r="B61" s="38">
        <f>+ROUNDUP([1]Hoja1!H49,0)</f>
        <v>77</v>
      </c>
      <c r="C61" s="38">
        <f>+ROUNDUP([1]Hoja1!I49,0)</f>
        <v>77</v>
      </c>
      <c r="D61" s="34">
        <v>544</v>
      </c>
      <c r="E61" s="34">
        <v>544</v>
      </c>
      <c r="F61" s="34">
        <v>313</v>
      </c>
      <c r="G61" s="34">
        <v>549</v>
      </c>
      <c r="H61" s="34">
        <v>0</v>
      </c>
      <c r="I61" s="34">
        <v>0</v>
      </c>
      <c r="J61" s="34">
        <v>39</v>
      </c>
      <c r="K61" s="34">
        <v>47</v>
      </c>
      <c r="L61" s="38">
        <v>0</v>
      </c>
      <c r="M61" s="38">
        <v>0</v>
      </c>
      <c r="N61" s="34">
        <v>49</v>
      </c>
      <c r="O61" s="34">
        <v>119</v>
      </c>
      <c r="P61" s="29">
        <v>1</v>
      </c>
      <c r="Q61" s="29">
        <v>2532</v>
      </c>
      <c r="R61" s="38">
        <v>0</v>
      </c>
      <c r="S61" s="38">
        <v>0</v>
      </c>
      <c r="T61" s="38">
        <v>0</v>
      </c>
      <c r="U61" s="38">
        <v>0</v>
      </c>
      <c r="V61" s="29">
        <v>122</v>
      </c>
      <c r="W61" s="29">
        <v>344</v>
      </c>
      <c r="X61" s="29">
        <v>1</v>
      </c>
      <c r="Y61" s="29">
        <v>9</v>
      </c>
      <c r="Z61" s="29">
        <v>21</v>
      </c>
      <c r="AA61" s="29">
        <v>224</v>
      </c>
      <c r="AB61" s="38">
        <f>+ROUNDUP([1]Hoja1!F49,0)</f>
        <v>11</v>
      </c>
      <c r="AC61" s="38">
        <f>+ROUNDUP([1]Hoja1!G49,0)</f>
        <v>13</v>
      </c>
      <c r="AD61" s="35"/>
      <c r="AE61" s="35"/>
      <c r="AF61" s="35"/>
      <c r="AG61" s="35"/>
      <c r="AH61" s="35"/>
      <c r="AI61" s="35"/>
      <c r="AJ61" s="35"/>
      <c r="AK61" s="35"/>
      <c r="AL61" s="35"/>
      <c r="AM61" s="35"/>
      <c r="AN61" s="35"/>
      <c r="AO61" s="35"/>
      <c r="AP61" s="35"/>
      <c r="AQ61" s="35"/>
      <c r="AR61" s="35"/>
      <c r="AS61" s="35"/>
      <c r="AT61" s="35"/>
      <c r="AU61" s="35"/>
      <c r="AV61" s="35">
        <f t="shared" si="0"/>
        <v>1178</v>
      </c>
      <c r="AW61" s="35">
        <f t="shared" si="1"/>
        <v>4458</v>
      </c>
    </row>
    <row r="62" spans="1:49" ht="17.25" customHeight="1" x14ac:dyDescent="0.2">
      <c r="A62" s="41">
        <v>43586</v>
      </c>
      <c r="B62" s="38">
        <f>+ROUNDUP([1]Hoja1!H50,0)</f>
        <v>80</v>
      </c>
      <c r="C62" s="38">
        <f>+ROUNDUP([1]Hoja1!I50,0)</f>
        <v>80</v>
      </c>
      <c r="D62" s="34">
        <v>556</v>
      </c>
      <c r="E62" s="34">
        <v>556</v>
      </c>
      <c r="F62" s="34">
        <v>312</v>
      </c>
      <c r="G62" s="34">
        <v>538</v>
      </c>
      <c r="H62" s="34">
        <v>0</v>
      </c>
      <c r="I62" s="34">
        <v>0</v>
      </c>
      <c r="J62" s="34">
        <v>44</v>
      </c>
      <c r="K62" s="34">
        <v>54</v>
      </c>
      <c r="L62" s="38">
        <v>0</v>
      </c>
      <c r="M62" s="38">
        <v>0</v>
      </c>
      <c r="N62" s="34">
        <v>48</v>
      </c>
      <c r="O62" s="34">
        <v>118</v>
      </c>
      <c r="P62" s="29">
        <v>1</v>
      </c>
      <c r="Q62" s="29">
        <v>2534</v>
      </c>
      <c r="R62" s="38">
        <v>0</v>
      </c>
      <c r="S62" s="38">
        <v>0</v>
      </c>
      <c r="T62" s="38">
        <v>0</v>
      </c>
      <c r="U62" s="38">
        <v>0</v>
      </c>
      <c r="V62" s="29">
        <v>127</v>
      </c>
      <c r="W62" s="29">
        <v>359</v>
      </c>
      <c r="X62" s="29">
        <v>1</v>
      </c>
      <c r="Y62" s="29">
        <v>9</v>
      </c>
      <c r="Z62" s="29">
        <v>22</v>
      </c>
      <c r="AA62" s="29">
        <v>225</v>
      </c>
      <c r="AB62" s="38">
        <f>+ROUNDUP([1]Hoja1!F50,0)</f>
        <v>12</v>
      </c>
      <c r="AC62" s="38">
        <f>+ROUNDUP([1]Hoja1!G50,0)</f>
        <v>14</v>
      </c>
      <c r="AD62" s="35"/>
      <c r="AE62" s="35"/>
      <c r="AF62" s="35"/>
      <c r="AG62" s="35"/>
      <c r="AH62" s="35"/>
      <c r="AI62" s="35"/>
      <c r="AJ62" s="35"/>
      <c r="AK62" s="35"/>
      <c r="AL62" s="35"/>
      <c r="AM62" s="35"/>
      <c r="AN62" s="35"/>
      <c r="AO62" s="35"/>
      <c r="AP62" s="35"/>
      <c r="AQ62" s="35"/>
      <c r="AR62" s="35"/>
      <c r="AS62" s="35"/>
      <c r="AT62" s="35"/>
      <c r="AU62" s="35"/>
      <c r="AV62" s="35">
        <f t="shared" si="0"/>
        <v>1203</v>
      </c>
      <c r="AW62" s="35">
        <f t="shared" si="1"/>
        <v>4487</v>
      </c>
    </row>
    <row r="63" spans="1:49" ht="17.25" customHeight="1" x14ac:dyDescent="0.2">
      <c r="A63" s="41">
        <v>43617</v>
      </c>
      <c r="B63" s="38">
        <f>+ROUNDUP([1]Hoja1!H51,0)</f>
        <v>83</v>
      </c>
      <c r="C63" s="38">
        <f>+ROUNDUP([1]Hoja1!I51,0)</f>
        <v>83</v>
      </c>
      <c r="D63" s="34">
        <v>562</v>
      </c>
      <c r="E63" s="34">
        <v>562</v>
      </c>
      <c r="F63" s="34">
        <v>314</v>
      </c>
      <c r="G63" s="34">
        <v>547</v>
      </c>
      <c r="H63" s="34">
        <v>0</v>
      </c>
      <c r="I63" s="34">
        <v>0</v>
      </c>
      <c r="J63" s="34">
        <v>41</v>
      </c>
      <c r="K63" s="34">
        <v>51</v>
      </c>
      <c r="L63" s="38">
        <v>0</v>
      </c>
      <c r="M63" s="38">
        <v>0</v>
      </c>
      <c r="N63" s="34">
        <v>47</v>
      </c>
      <c r="O63" s="34">
        <v>117</v>
      </c>
      <c r="P63" s="29">
        <v>1</v>
      </c>
      <c r="Q63" s="29">
        <v>2547</v>
      </c>
      <c r="R63" s="38">
        <v>0</v>
      </c>
      <c r="S63" s="38">
        <v>0</v>
      </c>
      <c r="T63" s="38">
        <v>0</v>
      </c>
      <c r="U63" s="38">
        <v>0</v>
      </c>
      <c r="V63" s="29">
        <v>126</v>
      </c>
      <c r="W63" s="29">
        <v>393</v>
      </c>
      <c r="X63" s="29">
        <v>1</v>
      </c>
      <c r="Y63" s="29">
        <v>9</v>
      </c>
      <c r="Z63" s="29">
        <v>22</v>
      </c>
      <c r="AA63" s="29">
        <v>229</v>
      </c>
      <c r="AB63" s="38">
        <f>+ROUNDUP([1]Hoja1!F51,0)</f>
        <v>13</v>
      </c>
      <c r="AC63" s="38">
        <f>+ROUNDUP([1]Hoja1!G51,0)</f>
        <v>16</v>
      </c>
      <c r="AD63" s="35"/>
      <c r="AE63" s="35"/>
      <c r="AF63" s="35"/>
      <c r="AG63" s="35"/>
      <c r="AH63" s="35"/>
      <c r="AI63" s="35"/>
      <c r="AJ63" s="35"/>
      <c r="AK63" s="35"/>
      <c r="AL63" s="35"/>
      <c r="AM63" s="35"/>
      <c r="AN63" s="35"/>
      <c r="AO63" s="35"/>
      <c r="AP63" s="35"/>
      <c r="AQ63" s="35"/>
      <c r="AR63" s="35"/>
      <c r="AS63" s="35"/>
      <c r="AT63" s="35"/>
      <c r="AU63" s="35"/>
      <c r="AV63" s="35">
        <f t="shared" si="0"/>
        <v>1210</v>
      </c>
      <c r="AW63" s="35">
        <f t="shared" si="1"/>
        <v>4554</v>
      </c>
    </row>
    <row r="64" spans="1:49" ht="17.25" customHeight="1" x14ac:dyDescent="0.2">
      <c r="A64" s="41">
        <v>43647</v>
      </c>
      <c r="B64" s="38">
        <f>+ROUNDUP([1]Hoja1!H52,0)</f>
        <v>85</v>
      </c>
      <c r="C64" s="38">
        <f>+ROUNDUP([1]Hoja1!I52,0)</f>
        <v>85</v>
      </c>
      <c r="D64" s="34">
        <v>568</v>
      </c>
      <c r="E64" s="34">
        <v>568</v>
      </c>
      <c r="F64" s="34">
        <v>305</v>
      </c>
      <c r="G64" s="34">
        <v>479</v>
      </c>
      <c r="H64" s="38">
        <v>0</v>
      </c>
      <c r="I64" s="38">
        <v>0</v>
      </c>
      <c r="J64" s="34">
        <v>59</v>
      </c>
      <c r="K64" s="34">
        <v>68</v>
      </c>
      <c r="L64" s="38">
        <v>0</v>
      </c>
      <c r="M64" s="38">
        <v>0</v>
      </c>
      <c r="N64" s="34">
        <v>44</v>
      </c>
      <c r="O64" s="34">
        <v>112</v>
      </c>
      <c r="P64" s="29">
        <v>1</v>
      </c>
      <c r="Q64" s="29">
        <v>2552</v>
      </c>
      <c r="R64" s="38">
        <v>0</v>
      </c>
      <c r="S64" s="38">
        <v>0</v>
      </c>
      <c r="T64" s="38">
        <v>0</v>
      </c>
      <c r="U64" s="38">
        <v>0</v>
      </c>
      <c r="V64" s="29">
        <v>127</v>
      </c>
      <c r="W64" s="29">
        <v>201</v>
      </c>
      <c r="X64" s="29">
        <v>1</v>
      </c>
      <c r="Y64" s="29">
        <v>9</v>
      </c>
      <c r="Z64" s="29">
        <v>22</v>
      </c>
      <c r="AA64" s="29">
        <v>229</v>
      </c>
      <c r="AB64" s="38">
        <f>+ROUNDUP([1]Hoja1!F52,0)</f>
        <v>14</v>
      </c>
      <c r="AC64" s="38">
        <f>+ROUNDUP([1]Hoja1!G52,0)</f>
        <v>17</v>
      </c>
      <c r="AD64" s="35"/>
      <c r="AE64" s="35"/>
      <c r="AF64" s="35"/>
      <c r="AG64" s="35"/>
      <c r="AH64" s="35"/>
      <c r="AI64" s="35"/>
      <c r="AJ64" s="35"/>
      <c r="AK64" s="35"/>
      <c r="AL64" s="35"/>
      <c r="AM64" s="35"/>
      <c r="AN64" s="35"/>
      <c r="AO64" s="35"/>
      <c r="AP64" s="35"/>
      <c r="AQ64" s="35"/>
      <c r="AR64" s="35"/>
      <c r="AS64" s="35"/>
      <c r="AT64" s="35"/>
      <c r="AU64" s="35"/>
      <c r="AV64" s="35">
        <f t="shared" si="0"/>
        <v>1226</v>
      </c>
      <c r="AW64" s="35">
        <f t="shared" si="1"/>
        <v>4320</v>
      </c>
    </row>
    <row r="65" spans="1:49" ht="17.25" customHeight="1" x14ac:dyDescent="0.2">
      <c r="A65" s="41">
        <v>43678</v>
      </c>
      <c r="B65" s="38">
        <f>+ROUNDUP([1]Hoja1!H53,0)</f>
        <v>87</v>
      </c>
      <c r="C65" s="38">
        <f>+ROUNDUP([1]Hoja1!I53,0)</f>
        <v>87</v>
      </c>
      <c r="D65" s="34">
        <v>576</v>
      </c>
      <c r="E65" s="34">
        <v>576</v>
      </c>
      <c r="F65" s="34">
        <v>312</v>
      </c>
      <c r="G65" s="34">
        <v>543</v>
      </c>
      <c r="H65" s="38">
        <v>0</v>
      </c>
      <c r="I65" s="38">
        <v>0</v>
      </c>
      <c r="J65" s="34">
        <v>45</v>
      </c>
      <c r="K65" s="34">
        <v>54</v>
      </c>
      <c r="L65" s="38">
        <v>0</v>
      </c>
      <c r="M65" s="38">
        <v>0</v>
      </c>
      <c r="N65" s="34">
        <v>45</v>
      </c>
      <c r="O65" s="34">
        <v>114</v>
      </c>
      <c r="P65" s="29">
        <v>1</v>
      </c>
      <c r="Q65" s="29">
        <v>2556</v>
      </c>
      <c r="R65" s="38">
        <v>0</v>
      </c>
      <c r="S65" s="38">
        <v>0</v>
      </c>
      <c r="T65" s="38">
        <v>0</v>
      </c>
      <c r="U65" s="38">
        <v>0</v>
      </c>
      <c r="V65" s="29">
        <v>129</v>
      </c>
      <c r="W65" s="29">
        <v>203</v>
      </c>
      <c r="X65" s="29">
        <v>1</v>
      </c>
      <c r="Y65" s="29">
        <v>9</v>
      </c>
      <c r="Z65" s="29">
        <v>22</v>
      </c>
      <c r="AA65" s="29">
        <v>229</v>
      </c>
      <c r="AB65" s="38">
        <f>+ROUNDUP([1]Hoja1!F53,0)</f>
        <v>15</v>
      </c>
      <c r="AC65" s="38">
        <f>+ROUNDUP([1]Hoja1!G53,0)</f>
        <v>17</v>
      </c>
      <c r="AD65" s="35"/>
      <c r="AE65" s="35"/>
      <c r="AF65" s="35"/>
      <c r="AG65" s="35"/>
      <c r="AH65" s="35"/>
      <c r="AI65" s="35"/>
      <c r="AJ65" s="35"/>
      <c r="AK65" s="35"/>
      <c r="AL65" s="35"/>
      <c r="AM65" s="35"/>
      <c r="AN65" s="35"/>
      <c r="AO65" s="35"/>
      <c r="AP65" s="35"/>
      <c r="AQ65" s="35"/>
      <c r="AR65" s="35"/>
      <c r="AS65" s="35"/>
      <c r="AT65" s="35"/>
      <c r="AU65" s="35"/>
      <c r="AV65" s="35">
        <f t="shared" si="0"/>
        <v>1233</v>
      </c>
      <c r="AW65" s="35">
        <f t="shared" si="1"/>
        <v>4388</v>
      </c>
    </row>
    <row r="66" spans="1:49" ht="17.25" customHeight="1" x14ac:dyDescent="0.2">
      <c r="A66" s="41">
        <v>43709</v>
      </c>
      <c r="B66" s="38">
        <f>+ROUNDUP([1]Hoja1!H54,0)</f>
        <v>88</v>
      </c>
      <c r="C66" s="38">
        <f>+ROUNDUP([1]Hoja1!I54,0)</f>
        <v>88</v>
      </c>
      <c r="D66" s="34">
        <v>590</v>
      </c>
      <c r="E66" s="34">
        <v>590</v>
      </c>
      <c r="F66" s="34">
        <v>313</v>
      </c>
      <c r="G66" s="34">
        <v>606</v>
      </c>
      <c r="H66" s="38">
        <v>0</v>
      </c>
      <c r="I66" s="38">
        <v>0</v>
      </c>
      <c r="J66" s="34">
        <v>53</v>
      </c>
      <c r="K66" s="34">
        <v>64</v>
      </c>
      <c r="L66" s="38">
        <v>0</v>
      </c>
      <c r="M66" s="38">
        <v>0</v>
      </c>
      <c r="N66" s="34">
        <v>43</v>
      </c>
      <c r="O66" s="34">
        <v>111</v>
      </c>
      <c r="P66" s="29">
        <v>1</v>
      </c>
      <c r="Q66" s="29">
        <v>2561</v>
      </c>
      <c r="R66" s="38">
        <v>0</v>
      </c>
      <c r="S66" s="38">
        <v>0</v>
      </c>
      <c r="T66" s="38">
        <v>0</v>
      </c>
      <c r="U66" s="38">
        <v>0</v>
      </c>
      <c r="V66" s="29">
        <v>132</v>
      </c>
      <c r="W66" s="29">
        <v>206</v>
      </c>
      <c r="X66" s="29">
        <v>1</v>
      </c>
      <c r="Y66" s="29">
        <v>9</v>
      </c>
      <c r="Z66" s="29">
        <v>22</v>
      </c>
      <c r="AA66" s="29">
        <v>225</v>
      </c>
      <c r="AB66" s="38">
        <f>+ROUNDUP([1]Hoja1!F54,0)</f>
        <v>15</v>
      </c>
      <c r="AC66" s="38">
        <f>+ROUNDUP([1]Hoja1!G54,0)</f>
        <v>18</v>
      </c>
      <c r="AD66" s="35"/>
      <c r="AE66" s="35"/>
      <c r="AF66" s="35"/>
      <c r="AG66" s="35"/>
      <c r="AH66" s="35"/>
      <c r="AI66" s="35"/>
      <c r="AJ66" s="35"/>
      <c r="AK66" s="35"/>
      <c r="AL66" s="35"/>
      <c r="AM66" s="35"/>
      <c r="AN66" s="35"/>
      <c r="AO66" s="35"/>
      <c r="AP66" s="35"/>
      <c r="AQ66" s="35"/>
      <c r="AR66" s="35"/>
      <c r="AS66" s="35"/>
      <c r="AT66" s="35"/>
      <c r="AU66" s="35"/>
      <c r="AV66" s="35">
        <f>SUM(B66,D66,F66,H66,J66,L66,N66,P66,R66,T66,V66,X66,Z66,AB66,AD66,AF66,AH66)</f>
        <v>1258</v>
      </c>
      <c r="AW66" s="35">
        <f>SUM(C66,E66,G66,I66,K66,M66,O66,Q66,S66,U66,W66,Y66,AA66,AC66,AE66,AG66,AI66)</f>
        <v>4478</v>
      </c>
    </row>
    <row r="67" spans="1:49" ht="17.25" customHeight="1" x14ac:dyDescent="0.2">
      <c r="A67" s="41">
        <v>43739</v>
      </c>
      <c r="B67" s="38">
        <f>+ROUNDUP([1]Hoja1!H55,0)</f>
        <v>89</v>
      </c>
      <c r="C67" s="38">
        <f>+ROUNDUP([1]Hoja1!I55,0)</f>
        <v>89</v>
      </c>
      <c r="D67" s="34">
        <v>600</v>
      </c>
      <c r="E67" s="34">
        <v>600</v>
      </c>
      <c r="F67" s="34">
        <v>327</v>
      </c>
      <c r="G67" s="34">
        <v>688</v>
      </c>
      <c r="H67" s="38">
        <v>0</v>
      </c>
      <c r="I67" s="38">
        <v>0</v>
      </c>
      <c r="J67" s="34">
        <v>48</v>
      </c>
      <c r="K67" s="34">
        <v>51</v>
      </c>
      <c r="L67" s="38">
        <v>0</v>
      </c>
      <c r="M67" s="38">
        <v>0</v>
      </c>
      <c r="N67" s="34">
        <v>43</v>
      </c>
      <c r="O67" s="34">
        <v>111</v>
      </c>
      <c r="P67" s="29">
        <v>1</v>
      </c>
      <c r="Q67" s="29">
        <v>2564</v>
      </c>
      <c r="R67" s="38">
        <v>0</v>
      </c>
      <c r="S67" s="38">
        <v>0</v>
      </c>
      <c r="T67" s="38">
        <v>0</v>
      </c>
      <c r="U67" s="38">
        <v>0</v>
      </c>
      <c r="V67" s="29">
        <v>132</v>
      </c>
      <c r="W67" s="29">
        <v>206</v>
      </c>
      <c r="X67" s="29">
        <v>0</v>
      </c>
      <c r="Y67" s="29">
        <v>0</v>
      </c>
      <c r="Z67" s="29">
        <v>23</v>
      </c>
      <c r="AA67" s="29">
        <v>214</v>
      </c>
      <c r="AB67" s="38">
        <f>+ROUNDUP([1]Hoja1!F55,0)</f>
        <v>15</v>
      </c>
      <c r="AC67" s="38">
        <f>+ROUNDUP([1]Hoja1!G55,0)</f>
        <v>19</v>
      </c>
      <c r="AD67" s="29">
        <v>0</v>
      </c>
      <c r="AE67" s="29">
        <v>2</v>
      </c>
      <c r="AF67" s="35"/>
      <c r="AG67" s="35"/>
      <c r="AH67" s="29">
        <v>0</v>
      </c>
      <c r="AI67" s="29">
        <v>0</v>
      </c>
      <c r="AJ67" s="35"/>
      <c r="AK67" s="35"/>
      <c r="AL67" s="35"/>
      <c r="AM67" s="35"/>
      <c r="AN67" s="35"/>
      <c r="AO67" s="35"/>
      <c r="AP67" s="35"/>
      <c r="AQ67" s="35"/>
      <c r="AR67" s="35"/>
      <c r="AS67" s="35"/>
      <c r="AT67" s="35"/>
      <c r="AU67" s="35"/>
      <c r="AV67" s="35">
        <f t="shared" ref="AV67:AV72" si="3">SUM(B67,D67,F67,H67,J67,L67,N67,P67,R67,T67,V67,X67,Z67,AB67,AD67,AF67,AH67)</f>
        <v>1278</v>
      </c>
      <c r="AW67" s="35">
        <f t="shared" ref="AW67:AW69" si="4">SUM(C67,E67,G67,I67,K67,M67,O67,Q67,S67,U67,W67,Y67,AA67,AC67,AE67,AG67,AI67)</f>
        <v>4544</v>
      </c>
    </row>
    <row r="68" spans="1:49" ht="17.25" customHeight="1" x14ac:dyDescent="0.2">
      <c r="A68" s="41">
        <v>43770</v>
      </c>
      <c r="B68" s="38">
        <f>+ROUNDUP([1]Hoja1!H56,0)</f>
        <v>90</v>
      </c>
      <c r="C68" s="38">
        <f>+ROUNDUP([1]Hoja1!I56,0)</f>
        <v>90</v>
      </c>
      <c r="D68" s="34">
        <v>609</v>
      </c>
      <c r="E68" s="34">
        <v>609</v>
      </c>
      <c r="F68" s="34">
        <v>321</v>
      </c>
      <c r="G68" s="34">
        <v>668</v>
      </c>
      <c r="H68" s="38">
        <v>0</v>
      </c>
      <c r="I68" s="38">
        <v>0</v>
      </c>
      <c r="J68" s="34">
        <v>48</v>
      </c>
      <c r="K68" s="34">
        <v>53</v>
      </c>
      <c r="L68" s="38">
        <v>0</v>
      </c>
      <c r="M68" s="38">
        <v>0</v>
      </c>
      <c r="N68" s="34">
        <v>42</v>
      </c>
      <c r="O68" s="34">
        <v>110</v>
      </c>
      <c r="P68" s="29">
        <v>1</v>
      </c>
      <c r="Q68" s="29">
        <v>2564</v>
      </c>
      <c r="R68" s="38">
        <v>0</v>
      </c>
      <c r="S68" s="38">
        <v>0</v>
      </c>
      <c r="T68" s="38">
        <v>0</v>
      </c>
      <c r="U68" s="38">
        <v>0</v>
      </c>
      <c r="V68" s="29">
        <v>135</v>
      </c>
      <c r="W68" s="29">
        <v>209</v>
      </c>
      <c r="X68" s="29">
        <v>0</v>
      </c>
      <c r="Y68" s="29">
        <v>0</v>
      </c>
      <c r="Z68" s="29">
        <v>24</v>
      </c>
      <c r="AA68" s="29">
        <v>232</v>
      </c>
      <c r="AB68" s="38">
        <f>+ROUNDUP([1]Hoja1!F56,0)</f>
        <v>16</v>
      </c>
      <c r="AC68" s="38">
        <f>+ROUNDUP([1]Hoja1!G56,0)</f>
        <v>19</v>
      </c>
      <c r="AD68" s="29">
        <v>0</v>
      </c>
      <c r="AE68" s="29">
        <v>2</v>
      </c>
      <c r="AF68" s="35"/>
      <c r="AG68" s="35"/>
      <c r="AH68" s="29">
        <v>0</v>
      </c>
      <c r="AI68" s="29">
        <v>0</v>
      </c>
      <c r="AJ68" s="35"/>
      <c r="AK68" s="35"/>
      <c r="AL68" s="35"/>
      <c r="AM68" s="35"/>
      <c r="AN68" s="35"/>
      <c r="AO68" s="35"/>
      <c r="AP68" s="35"/>
      <c r="AQ68" s="35"/>
      <c r="AR68" s="35"/>
      <c r="AS68" s="35"/>
      <c r="AT68" s="35"/>
      <c r="AU68" s="35"/>
      <c r="AV68" s="35">
        <f t="shared" si="3"/>
        <v>1286</v>
      </c>
      <c r="AW68" s="35">
        <f t="shared" si="4"/>
        <v>4556</v>
      </c>
    </row>
    <row r="69" spans="1:49" ht="17.25" customHeight="1" x14ac:dyDescent="0.2">
      <c r="A69" s="41">
        <v>43800</v>
      </c>
      <c r="B69" s="38">
        <f>+ROUNDUP([1]Hoja1!H57,0)</f>
        <v>91</v>
      </c>
      <c r="C69" s="38">
        <f>+ROUNDUP([1]Hoja1!I57,0)</f>
        <v>91</v>
      </c>
      <c r="D69" s="34">
        <v>617</v>
      </c>
      <c r="E69" s="34">
        <v>617</v>
      </c>
      <c r="F69" s="34">
        <v>313</v>
      </c>
      <c r="G69" s="34">
        <v>595</v>
      </c>
      <c r="H69" s="38">
        <v>0</v>
      </c>
      <c r="I69" s="38">
        <v>0</v>
      </c>
      <c r="J69" s="34">
        <v>46</v>
      </c>
      <c r="K69" s="34">
        <v>51</v>
      </c>
      <c r="L69" s="38">
        <v>0</v>
      </c>
      <c r="M69" s="38">
        <v>0</v>
      </c>
      <c r="N69" s="34">
        <v>43</v>
      </c>
      <c r="O69" s="34">
        <v>111</v>
      </c>
      <c r="P69" s="29">
        <v>1</v>
      </c>
      <c r="Q69" s="29">
        <v>2571</v>
      </c>
      <c r="R69" s="38">
        <v>0</v>
      </c>
      <c r="S69" s="38">
        <v>0</v>
      </c>
      <c r="T69" s="38">
        <v>0</v>
      </c>
      <c r="U69" s="38">
        <v>0</v>
      </c>
      <c r="V69" s="29">
        <v>136</v>
      </c>
      <c r="W69" s="29">
        <v>212</v>
      </c>
      <c r="X69" s="29">
        <v>0</v>
      </c>
      <c r="Y69" s="29">
        <v>0</v>
      </c>
      <c r="Z69" s="29">
        <v>24</v>
      </c>
      <c r="AA69" s="29">
        <v>235</v>
      </c>
      <c r="AB69" s="38">
        <f>+ROUNDUP([1]Hoja1!F57,0)</f>
        <v>16</v>
      </c>
      <c r="AC69" s="38">
        <f>+ROUNDUP([1]Hoja1!G57,0)</f>
        <v>19</v>
      </c>
      <c r="AD69" s="29">
        <v>0</v>
      </c>
      <c r="AE69" s="29">
        <v>2</v>
      </c>
      <c r="AF69" s="35"/>
      <c r="AG69" s="35"/>
      <c r="AH69" s="29">
        <v>0</v>
      </c>
      <c r="AI69" s="29">
        <v>0</v>
      </c>
      <c r="AJ69" s="35"/>
      <c r="AK69" s="35"/>
      <c r="AL69" s="35"/>
      <c r="AM69" s="35"/>
      <c r="AN69" s="35"/>
      <c r="AO69" s="35"/>
      <c r="AP69" s="35"/>
      <c r="AQ69" s="35"/>
      <c r="AR69" s="35"/>
      <c r="AS69" s="35"/>
      <c r="AT69" s="157"/>
      <c r="AU69" s="157"/>
      <c r="AV69" s="35">
        <f t="shared" si="3"/>
        <v>1287</v>
      </c>
      <c r="AW69" s="35">
        <f t="shared" si="4"/>
        <v>4504</v>
      </c>
    </row>
    <row r="70" spans="1:49" ht="17.25" customHeight="1" x14ac:dyDescent="0.2">
      <c r="A70" s="41">
        <v>43831</v>
      </c>
      <c r="B70" s="38">
        <f>+ROUNDUP([1]Hoja1!H58,0)</f>
        <v>91</v>
      </c>
      <c r="C70" s="38">
        <f>+ROUNDUP([1]Hoja1!I58,0)</f>
        <v>91</v>
      </c>
      <c r="D70" s="34">
        <v>625</v>
      </c>
      <c r="E70" s="34">
        <v>625</v>
      </c>
      <c r="F70" s="34">
        <v>319</v>
      </c>
      <c r="G70" s="34">
        <v>671</v>
      </c>
      <c r="H70" s="38">
        <v>0</v>
      </c>
      <c r="I70" s="38">
        <v>0</v>
      </c>
      <c r="J70" s="34">
        <v>36</v>
      </c>
      <c r="K70" s="34">
        <v>50</v>
      </c>
      <c r="L70" s="38">
        <v>0</v>
      </c>
      <c r="M70" s="38">
        <v>0</v>
      </c>
      <c r="N70" s="34">
        <v>106</v>
      </c>
      <c r="O70" s="34">
        <v>108</v>
      </c>
      <c r="P70" s="34">
        <f>+ROUNDUP([1]Hoja1!N58,0)</f>
        <v>1</v>
      </c>
      <c r="Q70" s="34">
        <v>2598</v>
      </c>
      <c r="R70" s="38">
        <v>0</v>
      </c>
      <c r="S70" s="38">
        <v>0</v>
      </c>
      <c r="T70" s="38">
        <v>0</v>
      </c>
      <c r="U70" s="38">
        <v>0</v>
      </c>
      <c r="V70" s="29">
        <v>138</v>
      </c>
      <c r="W70" s="29">
        <v>215</v>
      </c>
      <c r="X70" s="29">
        <v>0</v>
      </c>
      <c r="Y70" s="29">
        <v>0</v>
      </c>
      <c r="Z70" s="38">
        <f>+ROUNDUP([1]Hoja1!P58,0)</f>
        <v>25</v>
      </c>
      <c r="AA70" s="38">
        <f>+ROUNDUP([1]Hoja1!Q58,0)</f>
        <v>243</v>
      </c>
      <c r="AB70" s="29">
        <v>3</v>
      </c>
      <c r="AC70" s="29">
        <v>7</v>
      </c>
      <c r="AD70" s="29">
        <v>0</v>
      </c>
      <c r="AE70" s="29">
        <v>2</v>
      </c>
      <c r="AF70" s="35"/>
      <c r="AG70" s="35"/>
      <c r="AH70" s="29">
        <v>0</v>
      </c>
      <c r="AI70" s="29">
        <v>0</v>
      </c>
      <c r="AJ70" s="35"/>
      <c r="AK70" s="35"/>
      <c r="AL70" s="35"/>
      <c r="AM70" s="35"/>
      <c r="AN70" s="35"/>
      <c r="AO70" s="35"/>
      <c r="AP70" s="35"/>
      <c r="AQ70" s="35"/>
      <c r="AR70" s="35"/>
      <c r="AS70" s="35"/>
      <c r="AT70" s="157"/>
      <c r="AU70" s="157"/>
      <c r="AV70" s="35">
        <f t="shared" si="3"/>
        <v>1344</v>
      </c>
      <c r="AW70" s="35">
        <f t="shared" ref="AW70:AW72" si="5">SUM(C70,E70,G70,I70,K70,M70,O70,Q70,S70,U70,W70,Y70,AA70,AC70,AE70,AG70,AI70)</f>
        <v>4610</v>
      </c>
    </row>
    <row r="71" spans="1:49" ht="17.25" customHeight="1" x14ac:dyDescent="0.2">
      <c r="A71" s="41">
        <v>43862</v>
      </c>
      <c r="B71" s="38">
        <f>+ROUNDUP([1]Hoja1!H59,0)</f>
        <v>91</v>
      </c>
      <c r="C71" s="38">
        <f>+ROUNDUP([1]Hoja1!I59,0)</f>
        <v>91</v>
      </c>
      <c r="D71" s="34">
        <v>641</v>
      </c>
      <c r="E71" s="34">
        <v>641</v>
      </c>
      <c r="F71" s="34">
        <v>323</v>
      </c>
      <c r="G71" s="34">
        <v>679</v>
      </c>
      <c r="H71" s="38">
        <v>0</v>
      </c>
      <c r="I71" s="38">
        <v>0</v>
      </c>
      <c r="J71" s="34">
        <v>49</v>
      </c>
      <c r="K71" s="34">
        <v>67</v>
      </c>
      <c r="L71" s="38">
        <v>0</v>
      </c>
      <c r="M71" s="38">
        <v>0</v>
      </c>
      <c r="N71" s="34">
        <v>100</v>
      </c>
      <c r="O71" s="34">
        <v>102</v>
      </c>
      <c r="P71" s="34">
        <f>+ROUNDUP([1]Hoja1!N59,0)</f>
        <v>1</v>
      </c>
      <c r="Q71" s="34">
        <v>2609</v>
      </c>
      <c r="R71" s="38">
        <v>0</v>
      </c>
      <c r="S71" s="38">
        <v>0</v>
      </c>
      <c r="T71" s="38">
        <v>0</v>
      </c>
      <c r="U71" s="38">
        <v>0</v>
      </c>
      <c r="V71" s="29">
        <v>145</v>
      </c>
      <c r="W71" s="29">
        <v>222</v>
      </c>
      <c r="X71" s="29">
        <v>0</v>
      </c>
      <c r="Y71" s="29">
        <v>0</v>
      </c>
      <c r="Z71" s="38">
        <f>+ROUNDUP([1]Hoja1!P59,0)</f>
        <v>25</v>
      </c>
      <c r="AA71" s="38">
        <f>+ROUNDUP([1]Hoja1!Q59,0)</f>
        <v>247</v>
      </c>
      <c r="AB71" s="29">
        <v>3</v>
      </c>
      <c r="AC71" s="29">
        <v>7</v>
      </c>
      <c r="AD71" s="29">
        <v>0</v>
      </c>
      <c r="AE71" s="29">
        <v>2</v>
      </c>
      <c r="AF71" s="35"/>
      <c r="AG71" s="35"/>
      <c r="AH71" s="29">
        <v>0</v>
      </c>
      <c r="AI71" s="29">
        <v>0</v>
      </c>
      <c r="AJ71" s="35"/>
      <c r="AK71" s="35"/>
      <c r="AL71" s="35"/>
      <c r="AM71" s="35"/>
      <c r="AN71" s="35"/>
      <c r="AO71" s="35"/>
      <c r="AP71" s="35"/>
      <c r="AQ71" s="35"/>
      <c r="AR71" s="35"/>
      <c r="AS71" s="35"/>
      <c r="AT71" s="157"/>
      <c r="AU71" s="157"/>
      <c r="AV71" s="35">
        <f t="shared" si="3"/>
        <v>1378</v>
      </c>
      <c r="AW71" s="35">
        <f t="shared" si="5"/>
        <v>4667</v>
      </c>
    </row>
    <row r="72" spans="1:49" ht="17.25" customHeight="1" x14ac:dyDescent="0.2">
      <c r="A72" s="41">
        <v>43891</v>
      </c>
      <c r="B72" s="38">
        <f>+ROUNDUP([1]Hoja1!H60,0)</f>
        <v>92</v>
      </c>
      <c r="C72" s="38">
        <f>+ROUNDUP([1]Hoja1!I60,0)</f>
        <v>92</v>
      </c>
      <c r="D72" s="34">
        <v>647</v>
      </c>
      <c r="E72" s="34">
        <v>647</v>
      </c>
      <c r="F72" s="34">
        <v>293</v>
      </c>
      <c r="G72" s="34">
        <v>629</v>
      </c>
      <c r="H72" s="38">
        <v>0</v>
      </c>
      <c r="I72" s="38">
        <v>0</v>
      </c>
      <c r="J72" s="34">
        <v>43</v>
      </c>
      <c r="K72" s="34">
        <v>55</v>
      </c>
      <c r="L72" s="38">
        <v>0</v>
      </c>
      <c r="M72" s="38">
        <v>0</v>
      </c>
      <c r="N72" s="34">
        <v>99</v>
      </c>
      <c r="O72" s="34">
        <v>101</v>
      </c>
      <c r="P72" s="34">
        <f>+ROUNDUP([1]Hoja1!N60,0)</f>
        <v>1</v>
      </c>
      <c r="Q72" s="34">
        <v>2610</v>
      </c>
      <c r="R72" s="38">
        <v>0</v>
      </c>
      <c r="S72" s="38">
        <v>0</v>
      </c>
      <c r="T72" s="38">
        <v>0</v>
      </c>
      <c r="U72" s="38">
        <v>0</v>
      </c>
      <c r="V72" s="29">
        <v>148</v>
      </c>
      <c r="W72" s="29">
        <v>233</v>
      </c>
      <c r="X72" s="29">
        <v>0</v>
      </c>
      <c r="Y72" s="29">
        <v>0</v>
      </c>
      <c r="Z72" s="38">
        <f>+ROUNDUP([1]Hoja1!P60,0)</f>
        <v>25</v>
      </c>
      <c r="AA72" s="38">
        <f>+ROUNDUP([1]Hoja1!Q60,0)</f>
        <v>250</v>
      </c>
      <c r="AB72" s="29">
        <v>4</v>
      </c>
      <c r="AC72" s="29">
        <v>8</v>
      </c>
      <c r="AD72" s="29">
        <v>0</v>
      </c>
      <c r="AE72" s="29">
        <v>2</v>
      </c>
      <c r="AF72" s="35"/>
      <c r="AG72" s="35"/>
      <c r="AH72" s="29">
        <v>0</v>
      </c>
      <c r="AI72" s="29">
        <v>0</v>
      </c>
      <c r="AJ72" s="35"/>
      <c r="AK72" s="35"/>
      <c r="AL72" s="35"/>
      <c r="AM72" s="35"/>
      <c r="AN72" s="35"/>
      <c r="AO72" s="35"/>
      <c r="AP72" s="35"/>
      <c r="AQ72" s="35"/>
      <c r="AR72" s="35"/>
      <c r="AS72" s="35"/>
      <c r="AT72" s="157"/>
      <c r="AU72" s="157"/>
      <c r="AV72" s="35">
        <f t="shared" si="3"/>
        <v>1352</v>
      </c>
      <c r="AW72" s="35">
        <f t="shared" si="5"/>
        <v>4627</v>
      </c>
    </row>
    <row r="73" spans="1:49" ht="17.25" customHeight="1" x14ac:dyDescent="0.2">
      <c r="A73" s="41">
        <v>43922</v>
      </c>
      <c r="B73" s="38">
        <f>+ROUNDUP([1]Hoja1!H61,0)</f>
        <v>92</v>
      </c>
      <c r="C73" s="38">
        <f>+ROUNDUP([1]Hoja1!I61,0)</f>
        <v>92</v>
      </c>
      <c r="D73" s="34">
        <v>647</v>
      </c>
      <c r="E73" s="34">
        <v>647</v>
      </c>
      <c r="F73" s="38">
        <f>+ROUNDUP([1]Hoja1!R61:R61,0)</f>
        <v>285</v>
      </c>
      <c r="G73" s="38">
        <f>+ROUNDUP([1]Hoja1!S61:S61,0)</f>
        <v>616</v>
      </c>
      <c r="H73" s="38">
        <v>0</v>
      </c>
      <c r="I73" s="38">
        <v>0</v>
      </c>
      <c r="J73" s="34">
        <v>29</v>
      </c>
      <c r="K73" s="34">
        <v>39</v>
      </c>
      <c r="L73" s="38">
        <v>0</v>
      </c>
      <c r="M73" s="38">
        <v>0</v>
      </c>
      <c r="N73" s="29">
        <v>100</v>
      </c>
      <c r="O73" s="29">
        <v>102</v>
      </c>
      <c r="P73" s="29">
        <v>1</v>
      </c>
      <c r="Q73" s="29">
        <v>2615</v>
      </c>
      <c r="R73" s="38">
        <v>0</v>
      </c>
      <c r="S73" s="38">
        <v>0</v>
      </c>
      <c r="T73" s="38">
        <v>0</v>
      </c>
      <c r="U73" s="38">
        <v>0</v>
      </c>
      <c r="V73" s="29">
        <v>148</v>
      </c>
      <c r="W73" s="29">
        <v>233</v>
      </c>
      <c r="X73" s="29">
        <v>0</v>
      </c>
      <c r="Y73" s="29">
        <v>0</v>
      </c>
      <c r="Z73" s="38">
        <f>+ROUNDUP([1]Hoja1!P61,0)</f>
        <v>25</v>
      </c>
      <c r="AA73" s="38">
        <f>+ROUNDUP([1]Hoja1!Q61,0)</f>
        <v>253</v>
      </c>
      <c r="AB73" s="29">
        <v>4</v>
      </c>
      <c r="AC73" s="29">
        <v>8</v>
      </c>
      <c r="AD73" s="29">
        <v>0</v>
      </c>
      <c r="AE73" s="29">
        <v>2</v>
      </c>
      <c r="AF73" s="35"/>
      <c r="AG73" s="35"/>
      <c r="AH73" s="29">
        <v>0</v>
      </c>
      <c r="AI73" s="29">
        <v>0</v>
      </c>
      <c r="AJ73" s="35"/>
      <c r="AK73" s="35"/>
      <c r="AL73" s="35"/>
      <c r="AM73" s="35"/>
      <c r="AN73" s="35"/>
      <c r="AO73" s="35"/>
      <c r="AP73" s="35"/>
      <c r="AQ73" s="35"/>
      <c r="AR73" s="35"/>
      <c r="AS73" s="35"/>
      <c r="AT73" s="157"/>
      <c r="AU73" s="157"/>
      <c r="AV73" s="35">
        <f t="shared" ref="AV73:AV75" si="6">SUM(B73,D73,F73,H73,J73,L73,N73,P73,R73,T73,V73,X73,Z73,AB73,AD73,AF73,AH73)</f>
        <v>1331</v>
      </c>
      <c r="AW73" s="35">
        <f t="shared" ref="AW73:AW75" si="7">SUM(C73,E73,G73,I73,K73,M73,O73,Q73,S73,U73,W73,Y73,AA73,AC73,AE73,AG73,AI73)</f>
        <v>4607</v>
      </c>
    </row>
    <row r="74" spans="1:49" ht="17.25" customHeight="1" x14ac:dyDescent="0.2">
      <c r="A74" s="41">
        <v>43952</v>
      </c>
      <c r="B74" s="38">
        <f>+ROUNDUP([1]Hoja1!H62,0)</f>
        <v>92</v>
      </c>
      <c r="C74" s="38">
        <f>+ROUNDUP([1]Hoja1!I62,0)</f>
        <v>92</v>
      </c>
      <c r="D74" s="34">
        <v>650</v>
      </c>
      <c r="E74" s="34">
        <v>650</v>
      </c>
      <c r="F74" s="38">
        <f>+ROUNDUP([1]Hoja1!R62:R62,0)</f>
        <v>274</v>
      </c>
      <c r="G74" s="38">
        <f>+ROUNDUP([1]Hoja1!S62:S62,0)</f>
        <v>596</v>
      </c>
      <c r="H74" s="38">
        <v>0</v>
      </c>
      <c r="I74" s="38">
        <v>0</v>
      </c>
      <c r="J74" s="34">
        <v>27</v>
      </c>
      <c r="K74" s="34">
        <v>37</v>
      </c>
      <c r="L74" s="38">
        <v>0</v>
      </c>
      <c r="M74" s="38">
        <v>0</v>
      </c>
      <c r="N74" s="29">
        <v>99</v>
      </c>
      <c r="O74" s="29">
        <v>100</v>
      </c>
      <c r="P74" s="29">
        <v>1</v>
      </c>
      <c r="Q74" s="29">
        <v>2617</v>
      </c>
      <c r="R74" s="38">
        <v>0</v>
      </c>
      <c r="S74" s="38">
        <v>0</v>
      </c>
      <c r="T74" s="38">
        <v>0</v>
      </c>
      <c r="U74" s="38">
        <v>0</v>
      </c>
      <c r="V74" s="29">
        <v>150</v>
      </c>
      <c r="W74" s="29">
        <v>235</v>
      </c>
      <c r="X74" s="29">
        <v>0</v>
      </c>
      <c r="Y74" s="29">
        <v>0</v>
      </c>
      <c r="Z74" s="38">
        <f>+ROUNDUP([1]Hoja1!P62,0)</f>
        <v>25</v>
      </c>
      <c r="AA74" s="38">
        <f>+ROUNDUP([1]Hoja1!Q62,0)</f>
        <v>255</v>
      </c>
      <c r="AB74" s="29">
        <v>2</v>
      </c>
      <c r="AC74" s="29">
        <v>5</v>
      </c>
      <c r="AD74" s="29">
        <v>0</v>
      </c>
      <c r="AE74" s="29">
        <v>2</v>
      </c>
      <c r="AF74" s="35"/>
      <c r="AG74" s="35"/>
      <c r="AH74" s="29">
        <v>0</v>
      </c>
      <c r="AI74" s="29">
        <v>0</v>
      </c>
      <c r="AJ74" s="35"/>
      <c r="AK74" s="35"/>
      <c r="AL74" s="35"/>
      <c r="AM74" s="35"/>
      <c r="AN74" s="35"/>
      <c r="AO74" s="35"/>
      <c r="AP74" s="35"/>
      <c r="AQ74" s="35"/>
      <c r="AR74" s="35"/>
      <c r="AS74" s="35"/>
      <c r="AT74" s="157"/>
      <c r="AU74" s="157"/>
      <c r="AV74" s="35">
        <f t="shared" si="6"/>
        <v>1320</v>
      </c>
      <c r="AW74" s="35">
        <f t="shared" si="7"/>
        <v>4589</v>
      </c>
    </row>
    <row r="75" spans="1:49" ht="17.25" customHeight="1" x14ac:dyDescent="0.2">
      <c r="A75" s="41">
        <v>43983</v>
      </c>
      <c r="B75" s="38">
        <f>+ROUNDUP([1]Hoja1!H63,0)</f>
        <v>92</v>
      </c>
      <c r="C75" s="38">
        <f>+ROUNDUP([1]Hoja1!I63,0)</f>
        <v>92</v>
      </c>
      <c r="D75" s="34">
        <v>650</v>
      </c>
      <c r="E75" s="34">
        <v>650</v>
      </c>
      <c r="F75" s="38">
        <f>+ROUNDUP([1]Hoja1!R63:R63,0)</f>
        <v>267</v>
      </c>
      <c r="G75" s="38">
        <f>+ROUNDUP([1]Hoja1!S63:S63,0)</f>
        <v>586</v>
      </c>
      <c r="H75" s="38">
        <v>0</v>
      </c>
      <c r="I75" s="38">
        <v>0</v>
      </c>
      <c r="J75" s="34">
        <v>31</v>
      </c>
      <c r="K75" s="34">
        <v>43</v>
      </c>
      <c r="L75" s="38">
        <v>0</v>
      </c>
      <c r="M75" s="38">
        <v>0</v>
      </c>
      <c r="N75" s="29">
        <v>99</v>
      </c>
      <c r="O75" s="29">
        <v>100</v>
      </c>
      <c r="P75" s="29">
        <v>1</v>
      </c>
      <c r="Q75" s="29">
        <v>2626</v>
      </c>
      <c r="R75" s="38">
        <v>0</v>
      </c>
      <c r="S75" s="38">
        <v>0</v>
      </c>
      <c r="T75" s="38">
        <v>0</v>
      </c>
      <c r="U75" s="38">
        <v>0</v>
      </c>
      <c r="V75" s="29">
        <v>148</v>
      </c>
      <c r="W75" s="29">
        <v>233</v>
      </c>
      <c r="X75" s="29">
        <v>0</v>
      </c>
      <c r="Y75" s="29">
        <v>0</v>
      </c>
      <c r="Z75" s="38">
        <f>+ROUNDUP([1]Hoja1!P63,0)</f>
        <v>25</v>
      </c>
      <c r="AA75" s="38">
        <f>+ROUNDUP([1]Hoja1!Q63,0)</f>
        <v>257</v>
      </c>
      <c r="AB75" s="29">
        <v>2</v>
      </c>
      <c r="AC75" s="29">
        <v>5</v>
      </c>
      <c r="AD75" s="29">
        <v>0</v>
      </c>
      <c r="AE75" s="29">
        <v>2</v>
      </c>
      <c r="AF75" s="35"/>
      <c r="AG75" s="35"/>
      <c r="AH75" s="29">
        <v>0</v>
      </c>
      <c r="AI75" s="29">
        <v>0</v>
      </c>
      <c r="AJ75" s="35"/>
      <c r="AK75" s="35"/>
      <c r="AL75" s="35"/>
      <c r="AM75" s="35"/>
      <c r="AN75" s="35"/>
      <c r="AO75" s="35"/>
      <c r="AP75" s="35"/>
      <c r="AQ75" s="35"/>
      <c r="AR75" s="35"/>
      <c r="AS75" s="35"/>
      <c r="AT75" s="157"/>
      <c r="AU75" s="157"/>
      <c r="AV75" s="35">
        <f t="shared" si="6"/>
        <v>1315</v>
      </c>
      <c r="AW75" s="35">
        <f t="shared" si="7"/>
        <v>4594</v>
      </c>
    </row>
    <row r="76" spans="1:49" ht="17.25" customHeight="1" x14ac:dyDescent="0.2">
      <c r="A76" s="41">
        <v>44013</v>
      </c>
      <c r="B76" s="38">
        <f>+ROUNDUP([1]Hoja1!H64,0)</f>
        <v>92</v>
      </c>
      <c r="C76" s="38">
        <f>+ROUNDUP([1]Hoja1!I64,0)</f>
        <v>92</v>
      </c>
      <c r="D76" s="34">
        <v>654</v>
      </c>
      <c r="E76" s="34">
        <v>654</v>
      </c>
      <c r="F76" s="34">
        <v>277</v>
      </c>
      <c r="G76" s="34">
        <v>482</v>
      </c>
      <c r="H76" s="38">
        <v>0</v>
      </c>
      <c r="I76" s="38">
        <v>0</v>
      </c>
      <c r="J76" s="34">
        <v>41</v>
      </c>
      <c r="K76" s="34">
        <v>56</v>
      </c>
      <c r="L76" s="38">
        <v>0</v>
      </c>
      <c r="M76" s="38">
        <v>0</v>
      </c>
      <c r="N76" s="29">
        <v>98</v>
      </c>
      <c r="O76" s="29">
        <v>99</v>
      </c>
      <c r="P76" s="29">
        <v>1</v>
      </c>
      <c r="Q76" s="29">
        <v>2642</v>
      </c>
      <c r="R76" s="38">
        <v>0</v>
      </c>
      <c r="S76" s="38">
        <v>0</v>
      </c>
      <c r="T76" s="38">
        <v>0</v>
      </c>
      <c r="U76" s="38">
        <v>0</v>
      </c>
      <c r="V76" s="29">
        <v>146</v>
      </c>
      <c r="W76" s="29">
        <v>232</v>
      </c>
      <c r="X76" s="29">
        <v>0</v>
      </c>
      <c r="Y76" s="29">
        <v>0</v>
      </c>
      <c r="Z76" s="38">
        <f>+ROUNDUP([1]Hoja1!P64,0)</f>
        <v>25</v>
      </c>
      <c r="AA76" s="38">
        <f>+ROUNDUP([1]Hoja1!Q64,0)</f>
        <v>258</v>
      </c>
      <c r="AB76" s="38">
        <f>+ROUNDUP(Hoja1!E29,0)</f>
        <v>2</v>
      </c>
      <c r="AC76" s="38">
        <f>+ROUNDUP(Hoja1!F29,0)</f>
        <v>5</v>
      </c>
      <c r="AD76" s="29">
        <v>0</v>
      </c>
      <c r="AE76" s="29">
        <v>2</v>
      </c>
      <c r="AF76" s="35"/>
      <c r="AG76" s="35"/>
      <c r="AH76" s="29">
        <v>0</v>
      </c>
      <c r="AI76" s="29">
        <v>0</v>
      </c>
      <c r="AJ76" s="35"/>
      <c r="AK76" s="35"/>
      <c r="AL76" s="35"/>
      <c r="AM76" s="35"/>
      <c r="AN76" s="35"/>
      <c r="AO76" s="35"/>
      <c r="AP76" s="35"/>
      <c r="AQ76" s="35"/>
      <c r="AR76" s="35"/>
      <c r="AS76" s="35"/>
      <c r="AT76" s="157"/>
      <c r="AU76" s="157"/>
      <c r="AV76" s="35">
        <f t="shared" ref="AV76:AV78" si="8">SUM(B76,D76,F76,H76,J76,L76,N76,P76,R76,T76,V76,X76,Z76,AB76,AD76,AF76,AH76)</f>
        <v>1336</v>
      </c>
      <c r="AW76" s="35">
        <f t="shared" ref="AW76:AW78" si="9">SUM(C76,E76,G76,I76,K76,M76,O76,Q76,S76,U76,W76,Y76,AA76,AC76,AE76,AG76,AI76)</f>
        <v>4522</v>
      </c>
    </row>
    <row r="77" spans="1:49" ht="17.25" customHeight="1" x14ac:dyDescent="0.2">
      <c r="A77" s="41">
        <v>44044</v>
      </c>
      <c r="B77" s="38">
        <f>+ROUNDUP([1]Hoja1!H65,0)</f>
        <v>92</v>
      </c>
      <c r="C77" s="38">
        <f>+ROUNDUP([1]Hoja1!I65,0)</f>
        <v>92</v>
      </c>
      <c r="D77" s="34">
        <v>660</v>
      </c>
      <c r="E77" s="34">
        <v>660</v>
      </c>
      <c r="F77" s="34">
        <v>271</v>
      </c>
      <c r="G77" s="34">
        <v>457</v>
      </c>
      <c r="H77" s="38">
        <v>0</v>
      </c>
      <c r="I77" s="38">
        <v>0</v>
      </c>
      <c r="J77" s="34">
        <v>24</v>
      </c>
      <c r="K77" s="34">
        <v>34</v>
      </c>
      <c r="L77" s="38">
        <v>0</v>
      </c>
      <c r="M77" s="38">
        <v>0</v>
      </c>
      <c r="N77" s="29">
        <v>96</v>
      </c>
      <c r="O77" s="29">
        <v>97</v>
      </c>
      <c r="P77" s="29">
        <v>1</v>
      </c>
      <c r="Q77" s="29">
        <v>2648</v>
      </c>
      <c r="R77" s="38">
        <v>0</v>
      </c>
      <c r="S77" s="38">
        <v>0</v>
      </c>
      <c r="T77" s="38">
        <v>0</v>
      </c>
      <c r="U77" s="38">
        <v>0</v>
      </c>
      <c r="V77" s="29">
        <v>146</v>
      </c>
      <c r="W77" s="29">
        <v>232</v>
      </c>
      <c r="X77" s="29">
        <v>0</v>
      </c>
      <c r="Y77" s="29">
        <v>0</v>
      </c>
      <c r="Z77" s="38">
        <f>+ROUNDUP([1]Hoja1!P65,0)</f>
        <v>25</v>
      </c>
      <c r="AA77" s="38">
        <f>+ROUNDUP([1]Hoja1!Q65,0)</f>
        <v>259</v>
      </c>
      <c r="AB77" s="38">
        <f>+ROUNDUP(Hoja1!E30,0)</f>
        <v>2</v>
      </c>
      <c r="AC77" s="38">
        <f>+ROUNDUP(Hoja1!F30,0)</f>
        <v>5</v>
      </c>
      <c r="AD77" s="29">
        <v>0</v>
      </c>
      <c r="AE77" s="29">
        <v>2</v>
      </c>
      <c r="AF77" s="35"/>
      <c r="AG77" s="35"/>
      <c r="AH77" s="29">
        <v>0</v>
      </c>
      <c r="AI77" s="29">
        <v>0</v>
      </c>
      <c r="AJ77" s="35"/>
      <c r="AK77" s="35"/>
      <c r="AL77" s="35"/>
      <c r="AM77" s="35"/>
      <c r="AN77" s="35"/>
      <c r="AO77" s="35"/>
      <c r="AP77" s="35"/>
      <c r="AQ77" s="35"/>
      <c r="AR77" s="35"/>
      <c r="AS77" s="35"/>
      <c r="AT77" s="157"/>
      <c r="AU77" s="157"/>
      <c r="AV77" s="35">
        <f t="shared" si="8"/>
        <v>1317</v>
      </c>
      <c r="AW77" s="35">
        <f t="shared" si="9"/>
        <v>4486</v>
      </c>
    </row>
    <row r="78" spans="1:49" ht="17.25" customHeight="1" x14ac:dyDescent="0.2">
      <c r="A78" s="41">
        <v>44075</v>
      </c>
      <c r="B78" s="38">
        <f>+ROUNDUP([1]Hoja1!H66,0)</f>
        <v>92</v>
      </c>
      <c r="C78" s="38">
        <f>+ROUNDUP([1]Hoja1!I66,0)</f>
        <v>92</v>
      </c>
      <c r="D78" s="34">
        <v>665</v>
      </c>
      <c r="E78" s="34">
        <v>665</v>
      </c>
      <c r="F78" s="34">
        <v>278</v>
      </c>
      <c r="G78" s="34">
        <v>502</v>
      </c>
      <c r="H78" s="38">
        <v>0</v>
      </c>
      <c r="I78" s="38">
        <v>0</v>
      </c>
      <c r="J78" s="34">
        <v>34</v>
      </c>
      <c r="K78" s="34">
        <v>45</v>
      </c>
      <c r="L78" s="38">
        <v>0</v>
      </c>
      <c r="M78" s="38">
        <v>0</v>
      </c>
      <c r="N78" s="29">
        <v>97</v>
      </c>
      <c r="O78" s="29">
        <v>98</v>
      </c>
      <c r="P78" s="29">
        <v>1</v>
      </c>
      <c r="Q78" s="29">
        <v>2662</v>
      </c>
      <c r="R78" s="38">
        <v>0</v>
      </c>
      <c r="S78" s="38">
        <v>0</v>
      </c>
      <c r="T78" s="38">
        <v>0</v>
      </c>
      <c r="U78" s="38">
        <v>0</v>
      </c>
      <c r="V78" s="29">
        <v>142</v>
      </c>
      <c r="W78" s="29">
        <v>229</v>
      </c>
      <c r="X78" s="29">
        <v>0</v>
      </c>
      <c r="Y78" s="29">
        <v>0</v>
      </c>
      <c r="Z78" s="38">
        <f>+ROUNDUP([1]Hoja1!P66,0)</f>
        <v>25</v>
      </c>
      <c r="AA78" s="38">
        <f>+ROUNDUP([1]Hoja1!Q66,0)</f>
        <v>259</v>
      </c>
      <c r="AB78" s="38">
        <f>+ROUNDUP(Hoja1!E31,0)</f>
        <v>2</v>
      </c>
      <c r="AC78" s="38">
        <f>+ROUNDUP(Hoja1!F31,0)</f>
        <v>4</v>
      </c>
      <c r="AD78" s="29">
        <v>0</v>
      </c>
      <c r="AE78" s="29">
        <v>2</v>
      </c>
      <c r="AF78" s="35"/>
      <c r="AG78" s="35"/>
      <c r="AH78" s="29">
        <v>0</v>
      </c>
      <c r="AI78" s="29">
        <v>0</v>
      </c>
      <c r="AJ78" s="35"/>
      <c r="AK78" s="35"/>
      <c r="AL78" s="35"/>
      <c r="AM78" s="35"/>
      <c r="AN78" s="35"/>
      <c r="AO78" s="35"/>
      <c r="AP78" s="35"/>
      <c r="AQ78" s="35"/>
      <c r="AR78" s="35"/>
      <c r="AS78" s="35"/>
      <c r="AT78" s="157"/>
      <c r="AU78" s="157"/>
      <c r="AV78" s="35">
        <f t="shared" si="8"/>
        <v>1336</v>
      </c>
      <c r="AW78" s="35">
        <f t="shared" si="9"/>
        <v>4558</v>
      </c>
    </row>
    <row r="79" spans="1:49" ht="17.25" customHeight="1" x14ac:dyDescent="0.2">
      <c r="A79" s="41">
        <v>44105</v>
      </c>
      <c r="B79" s="34">
        <v>5</v>
      </c>
      <c r="C79" s="34">
        <v>5</v>
      </c>
      <c r="D79" s="34">
        <v>676</v>
      </c>
      <c r="E79" s="34">
        <v>676</v>
      </c>
      <c r="F79" s="34">
        <v>335</v>
      </c>
      <c r="G79" s="34">
        <v>697</v>
      </c>
      <c r="H79" s="38">
        <v>0</v>
      </c>
      <c r="I79" s="38">
        <v>0</v>
      </c>
      <c r="J79" s="38">
        <f>J78+(J78*(POWER((J78/J76),(0.333333333333333))-1))</f>
        <v>31.943115402789655</v>
      </c>
      <c r="K79" s="38">
        <f>K78+(K78*(POWER((K78/K76),(0.333333333333333))-1))</f>
        <v>41.836371361273812</v>
      </c>
      <c r="L79" s="38">
        <v>0</v>
      </c>
      <c r="M79" s="38">
        <v>0</v>
      </c>
      <c r="N79" s="29">
        <f>N78+(N78*(POWER((N78/N76),(0.333333333333333))-1))</f>
        <v>96.668939404234777</v>
      </c>
      <c r="O79" s="29">
        <f t="shared" ref="O79:Q79" si="10">O78+(O78*(POWER((O78/O76),(0.333333333333333))-1))</f>
        <v>97.668916395437449</v>
      </c>
      <c r="P79" s="38">
        <f t="shared" si="10"/>
        <v>1</v>
      </c>
      <c r="Q79" s="38">
        <f t="shared" si="10"/>
        <v>2668.7002547920747</v>
      </c>
      <c r="R79" s="38">
        <v>0</v>
      </c>
      <c r="S79" s="38">
        <v>0</v>
      </c>
      <c r="T79" s="38">
        <v>0</v>
      </c>
      <c r="U79" s="38">
        <v>0</v>
      </c>
      <c r="V79" s="29">
        <v>152</v>
      </c>
      <c r="W79" s="29">
        <v>237</v>
      </c>
      <c r="X79" s="29">
        <v>0</v>
      </c>
      <c r="Y79" s="29">
        <v>0</v>
      </c>
      <c r="Z79" s="38">
        <f t="shared" ref="Z79" si="11">Z78+(Z78*(POWER((Z78/Z76),(0.333333333333333))-1))</f>
        <v>25</v>
      </c>
      <c r="AA79" s="38">
        <f t="shared" ref="AA79" si="12">AA78+(AA78*(POWER((AA78/AA76),(0.333333333333333))-1))</f>
        <v>259.33419391908848</v>
      </c>
      <c r="AB79" s="38">
        <f t="shared" ref="AB79" si="13">AB78+(AB78*(POWER((AB78/AB76),(0.333333333333333))-1))</f>
        <v>2</v>
      </c>
      <c r="AC79" s="38">
        <f t="shared" ref="AC79" si="14">AC78+(AC78*(POWER((AC78/AC76),(0.333333333333333))-1))</f>
        <v>3.7132710668902233</v>
      </c>
      <c r="AD79" s="29">
        <v>0</v>
      </c>
      <c r="AE79" s="29">
        <v>1</v>
      </c>
      <c r="AF79" s="35"/>
      <c r="AG79" s="35"/>
      <c r="AH79" s="29">
        <v>0</v>
      </c>
      <c r="AI79" s="29">
        <v>0</v>
      </c>
      <c r="AJ79" s="35"/>
      <c r="AK79" s="35"/>
      <c r="AL79" s="35"/>
      <c r="AM79" s="35"/>
      <c r="AN79" s="35"/>
      <c r="AO79" s="35"/>
      <c r="AP79" s="35"/>
      <c r="AQ79" s="35"/>
      <c r="AR79" s="35"/>
      <c r="AS79" s="35"/>
      <c r="AT79" s="157"/>
      <c r="AU79" s="157"/>
      <c r="AV79" s="35">
        <f t="shared" ref="AV79:AV84" si="15">SUM(B79,D79,F79,H79,J79,L79,N79,P79,R79,T79,V79,X79,Z79,AB79,AD79,AF79,AH79)</f>
        <v>1324.6120548070244</v>
      </c>
      <c r="AW79" s="35">
        <f t="shared" ref="AW79:AW84" si="16">SUM(C79,E79,G79,I79,K79,M79,O79,Q79,S79,U79,W79,Y79,AA79,AC79,AE79,AG79,AI79)</f>
        <v>4687.2530075347649</v>
      </c>
    </row>
    <row r="80" spans="1:49" ht="17.25" customHeight="1" x14ac:dyDescent="0.2">
      <c r="A80" s="41">
        <v>44136</v>
      </c>
      <c r="B80" s="34">
        <v>4</v>
      </c>
      <c r="C80" s="34">
        <v>4</v>
      </c>
      <c r="D80" s="34">
        <v>689</v>
      </c>
      <c r="E80" s="34">
        <v>689</v>
      </c>
      <c r="F80" s="34">
        <v>291</v>
      </c>
      <c r="G80" s="34">
        <v>444</v>
      </c>
      <c r="H80" s="38">
        <v>0</v>
      </c>
      <c r="I80" s="38">
        <v>0</v>
      </c>
      <c r="J80" s="38">
        <f t="shared" ref="J80:K81" si="17">J79+(J79*(POWER((J79/J77),(0.333333333333333))-1))</f>
        <v>35.137102596746196</v>
      </c>
      <c r="K80" s="38">
        <f t="shared" si="17"/>
        <v>44.831063360435671</v>
      </c>
      <c r="L80" s="38">
        <v>0</v>
      </c>
      <c r="M80" s="38">
        <v>0</v>
      </c>
      <c r="N80" s="29">
        <v>96</v>
      </c>
      <c r="O80" s="29">
        <v>97</v>
      </c>
      <c r="P80" s="38">
        <f t="shared" ref="N80:P83" si="18">P79+(P79*(POWER((P79/P77),(0.333333333333333))-1))</f>
        <v>1</v>
      </c>
      <c r="Q80" s="38">
        <f t="shared" ref="O80:Q84" si="19">Q79+(Q79*(POWER((Q79/Q77),(0.333333333333333))-1))</f>
        <v>2675.6362375559142</v>
      </c>
      <c r="R80" s="38">
        <v>0</v>
      </c>
      <c r="S80" s="38">
        <v>0</v>
      </c>
      <c r="T80" s="38">
        <v>0</v>
      </c>
      <c r="U80" s="38">
        <v>0</v>
      </c>
      <c r="V80" s="29">
        <v>152</v>
      </c>
      <c r="W80" s="29">
        <v>237</v>
      </c>
      <c r="X80" s="29">
        <v>0</v>
      </c>
      <c r="Y80" s="29">
        <v>0</v>
      </c>
      <c r="Z80" s="38">
        <f t="shared" ref="Z80:Z81" si="20">Z79+(Z79*(POWER((Z79/Z77),(0.333333333333333))-1))</f>
        <v>25</v>
      </c>
      <c r="AA80" s="38">
        <f t="shared" ref="AA80:AA81" si="21">AA79+(AA79*(POWER((AA79/AA77),(0.333333333333333))-1))</f>
        <v>259.44568769097526</v>
      </c>
      <c r="AB80" s="38">
        <f t="shared" ref="AB80:AB86" si="22">AB79+(AB79*(POWER((AB79/AB77),(0.333333333333333))-1))</f>
        <v>2</v>
      </c>
      <c r="AC80" s="38">
        <f t="shared" ref="AC80:AC114" si="23">AC79+(AC79*(POWER((AC79/AC77),(0.333333333333333))-1))</f>
        <v>3.3626799682548807</v>
      </c>
      <c r="AD80" s="29">
        <v>0</v>
      </c>
      <c r="AE80" s="29">
        <v>1</v>
      </c>
      <c r="AF80" s="35"/>
      <c r="AG80" s="35"/>
      <c r="AH80" s="29">
        <v>0</v>
      </c>
      <c r="AI80" s="29">
        <v>0</v>
      </c>
      <c r="AJ80" s="35"/>
      <c r="AK80" s="35"/>
      <c r="AL80" s="35"/>
      <c r="AM80" s="35"/>
      <c r="AN80" s="35"/>
      <c r="AO80" s="35"/>
      <c r="AP80" s="35"/>
      <c r="AQ80" s="35"/>
      <c r="AR80" s="35"/>
      <c r="AS80" s="35"/>
      <c r="AT80" s="157"/>
      <c r="AU80" s="157"/>
      <c r="AV80" s="35">
        <f t="shared" si="15"/>
        <v>1295.1371025967462</v>
      </c>
      <c r="AW80" s="35">
        <f t="shared" si="16"/>
        <v>4455.2756685755803</v>
      </c>
    </row>
    <row r="81" spans="1:49" ht="17.25" customHeight="1" x14ac:dyDescent="0.2">
      <c r="A81" s="41">
        <v>44166</v>
      </c>
      <c r="B81" s="34">
        <v>3</v>
      </c>
      <c r="C81" s="34">
        <v>2</v>
      </c>
      <c r="D81" s="34">
        <v>700</v>
      </c>
      <c r="E81" s="34">
        <v>700</v>
      </c>
      <c r="F81" s="34">
        <v>269</v>
      </c>
      <c r="G81" s="34">
        <v>380</v>
      </c>
      <c r="H81" s="38">
        <v>0</v>
      </c>
      <c r="I81" s="38">
        <v>0</v>
      </c>
      <c r="J81" s="38">
        <f t="shared" si="17"/>
        <v>35.524525842962227</v>
      </c>
      <c r="K81" s="38">
        <f t="shared" si="17"/>
        <v>44.774892201246573</v>
      </c>
      <c r="L81" s="38">
        <v>0</v>
      </c>
      <c r="M81" s="38">
        <v>0</v>
      </c>
      <c r="N81" s="29">
        <f t="shared" ref="N81" si="24">N80+(N80*(POWER((N80/N78),(0.333333333333333))-1))</f>
        <v>95.6689628885362</v>
      </c>
      <c r="O81" s="29">
        <f t="shared" ref="O81" si="25">O80+(O80*(POWER((O80/O78),(0.333333333333333))-1))</f>
        <v>96.668939404234777</v>
      </c>
      <c r="P81" s="38">
        <f t="shared" si="18"/>
        <v>1</v>
      </c>
      <c r="Q81" s="38">
        <f t="shared" si="19"/>
        <v>2680.1971551879496</v>
      </c>
      <c r="R81" s="38">
        <v>0</v>
      </c>
      <c r="S81" s="38">
        <v>0</v>
      </c>
      <c r="T81" s="38">
        <v>0</v>
      </c>
      <c r="U81" s="38">
        <v>0</v>
      </c>
      <c r="V81" s="29">
        <v>153</v>
      </c>
      <c r="W81" s="29">
        <v>238</v>
      </c>
      <c r="X81" s="29">
        <v>0</v>
      </c>
      <c r="Y81" s="29">
        <v>0</v>
      </c>
      <c r="Z81" s="38">
        <f t="shared" si="20"/>
        <v>25</v>
      </c>
      <c r="AA81" s="38">
        <f t="shared" si="21"/>
        <v>259.59442062066819</v>
      </c>
      <c r="AB81" s="38">
        <f t="shared" si="22"/>
        <v>2</v>
      </c>
      <c r="AC81" s="38">
        <f t="shared" si="23"/>
        <v>3.1736623415828311</v>
      </c>
      <c r="AD81" s="29">
        <v>0</v>
      </c>
      <c r="AE81" s="29">
        <v>1</v>
      </c>
      <c r="AF81" s="35"/>
      <c r="AG81" s="35"/>
      <c r="AH81" s="29">
        <v>0</v>
      </c>
      <c r="AI81" s="29">
        <v>0</v>
      </c>
      <c r="AJ81" s="35"/>
      <c r="AK81" s="35"/>
      <c r="AL81" s="35"/>
      <c r="AM81" s="35"/>
      <c r="AN81" s="35"/>
      <c r="AO81" s="35"/>
      <c r="AP81" s="35"/>
      <c r="AQ81" s="35"/>
      <c r="AR81" s="35"/>
      <c r="AS81" s="35"/>
      <c r="AT81" s="157"/>
      <c r="AU81" s="157"/>
      <c r="AV81" s="35">
        <f t="shared" si="15"/>
        <v>1284.1934887314985</v>
      </c>
      <c r="AW81" s="35">
        <f t="shared" si="16"/>
        <v>4405.4090697556812</v>
      </c>
    </row>
    <row r="82" spans="1:49" ht="17.25" customHeight="1" x14ac:dyDescent="0.2">
      <c r="A82" s="41">
        <v>44197</v>
      </c>
      <c r="B82" s="34">
        <v>0</v>
      </c>
      <c r="C82" s="34">
        <v>0</v>
      </c>
      <c r="D82" s="34">
        <v>710</v>
      </c>
      <c r="E82" s="34">
        <v>710</v>
      </c>
      <c r="F82" s="34">
        <v>297</v>
      </c>
      <c r="G82" s="34">
        <v>450</v>
      </c>
      <c r="H82" s="38">
        <v>0</v>
      </c>
      <c r="I82" s="38">
        <v>0</v>
      </c>
      <c r="J82" s="34">
        <v>36</v>
      </c>
      <c r="K82" s="34">
        <v>50</v>
      </c>
      <c r="L82" s="38">
        <v>0</v>
      </c>
      <c r="M82" s="38">
        <v>0</v>
      </c>
      <c r="N82" s="38">
        <f t="shared" si="18"/>
        <v>95.337941378855689</v>
      </c>
      <c r="O82" s="38">
        <f t="shared" si="19"/>
        <v>96.337894094902111</v>
      </c>
      <c r="P82" s="38">
        <f t="shared" si="19"/>
        <v>1</v>
      </c>
      <c r="Q82" s="38">
        <f t="shared" ref="Q82" si="26">Q81+(Q81*(POWER((Q81/Q79),(0.333333333333333))-1))</f>
        <v>2684.0404513014796</v>
      </c>
      <c r="R82" s="38">
        <v>0</v>
      </c>
      <c r="S82" s="38">
        <v>0</v>
      </c>
      <c r="T82" s="38">
        <v>0</v>
      </c>
      <c r="U82" s="38">
        <v>0</v>
      </c>
      <c r="V82" s="29">
        <v>155</v>
      </c>
      <c r="W82" s="29">
        <v>240</v>
      </c>
      <c r="X82" s="38">
        <v>0</v>
      </c>
      <c r="Y82" s="38">
        <v>0</v>
      </c>
      <c r="Z82" s="29">
        <v>26</v>
      </c>
      <c r="AA82" s="29">
        <v>243</v>
      </c>
      <c r="AB82" s="38">
        <f t="shared" si="22"/>
        <v>2</v>
      </c>
      <c r="AC82" s="38">
        <f t="shared" si="23"/>
        <v>3.0118181089678568</v>
      </c>
      <c r="AD82" s="29">
        <v>0</v>
      </c>
      <c r="AE82" s="29">
        <v>1</v>
      </c>
      <c r="AF82" s="35"/>
      <c r="AG82" s="35"/>
      <c r="AH82" s="29">
        <v>0</v>
      </c>
      <c r="AI82" s="29">
        <v>0</v>
      </c>
      <c r="AJ82" s="35"/>
      <c r="AK82" s="35"/>
      <c r="AL82" s="35"/>
      <c r="AM82" s="35"/>
      <c r="AN82" s="35"/>
      <c r="AO82" s="35"/>
      <c r="AP82" s="35"/>
      <c r="AQ82" s="35"/>
      <c r="AR82" s="35"/>
      <c r="AS82" s="35"/>
      <c r="AT82" s="157"/>
      <c r="AU82" s="157"/>
      <c r="AV82" s="35">
        <f t="shared" si="15"/>
        <v>1322.3379413788557</v>
      </c>
      <c r="AW82" s="35">
        <f t="shared" si="16"/>
        <v>4477.3901635053489</v>
      </c>
    </row>
    <row r="83" spans="1:49" ht="17.25" customHeight="1" x14ac:dyDescent="0.2">
      <c r="A83" s="41">
        <v>44228</v>
      </c>
      <c r="B83" s="34">
        <v>0</v>
      </c>
      <c r="C83" s="34">
        <v>0</v>
      </c>
      <c r="D83" s="34">
        <v>717</v>
      </c>
      <c r="E83" s="34">
        <v>717</v>
      </c>
      <c r="F83" s="34">
        <v>300</v>
      </c>
      <c r="G83" s="34">
        <v>462</v>
      </c>
      <c r="H83" s="38">
        <v>0</v>
      </c>
      <c r="I83" s="38">
        <v>0</v>
      </c>
      <c r="J83" s="34">
        <v>49</v>
      </c>
      <c r="K83" s="34">
        <v>67</v>
      </c>
      <c r="L83" s="38">
        <v>0</v>
      </c>
      <c r="M83" s="38">
        <v>0</v>
      </c>
      <c r="N83" s="38">
        <f t="shared" si="18"/>
        <v>95.118271364636314</v>
      </c>
      <c r="O83" s="38">
        <f t="shared" si="19"/>
        <v>96.118197970961589</v>
      </c>
      <c r="P83" s="38">
        <f t="shared" si="19"/>
        <v>1</v>
      </c>
      <c r="Q83" s="38">
        <f t="shared" ref="Q83" si="27">Q82+(Q82*(POWER((Q82/Q80),(0.333333333333333))-1))</f>
        <v>2686.8477179634187</v>
      </c>
      <c r="R83" s="38">
        <v>0</v>
      </c>
      <c r="S83" s="38">
        <v>0</v>
      </c>
      <c r="T83" s="38">
        <v>0</v>
      </c>
      <c r="U83" s="38">
        <v>0</v>
      </c>
      <c r="V83" s="29">
        <v>155</v>
      </c>
      <c r="W83" s="29">
        <v>240</v>
      </c>
      <c r="X83" s="38">
        <v>0</v>
      </c>
      <c r="Y83" s="38">
        <v>0</v>
      </c>
      <c r="Z83" s="29">
        <v>26</v>
      </c>
      <c r="AA83" s="29">
        <v>252</v>
      </c>
      <c r="AB83" s="38">
        <f t="shared" si="22"/>
        <v>2</v>
      </c>
      <c r="AC83" s="38">
        <f t="shared" si="23"/>
        <v>2.9031967879958063</v>
      </c>
      <c r="AD83" s="29">
        <v>0</v>
      </c>
      <c r="AE83" s="29">
        <v>1</v>
      </c>
      <c r="AF83" s="35"/>
      <c r="AG83" s="35"/>
      <c r="AH83" s="29">
        <v>0</v>
      </c>
      <c r="AI83" s="29">
        <v>0</v>
      </c>
      <c r="AJ83" s="35"/>
      <c r="AK83" s="35"/>
      <c r="AL83" s="35"/>
      <c r="AM83" s="35"/>
      <c r="AN83" s="35"/>
      <c r="AO83" s="35"/>
      <c r="AP83" s="35"/>
      <c r="AQ83" s="35"/>
      <c r="AR83" s="35"/>
      <c r="AS83" s="35"/>
      <c r="AT83" s="157"/>
      <c r="AU83" s="157"/>
      <c r="AV83" s="35">
        <f t="shared" si="15"/>
        <v>1345.1182713646363</v>
      </c>
      <c r="AW83" s="35">
        <f t="shared" si="16"/>
        <v>4524.8691127223756</v>
      </c>
    </row>
    <row r="84" spans="1:49" ht="17.25" customHeight="1" x14ac:dyDescent="0.2">
      <c r="A84" s="41">
        <v>44256</v>
      </c>
      <c r="B84" s="34">
        <v>0</v>
      </c>
      <c r="C84" s="34">
        <v>0</v>
      </c>
      <c r="D84" s="34">
        <v>721</v>
      </c>
      <c r="E84" s="34">
        <v>721</v>
      </c>
      <c r="F84" s="34">
        <v>322</v>
      </c>
      <c r="G84" s="34">
        <v>513</v>
      </c>
      <c r="H84" s="38">
        <v>0</v>
      </c>
      <c r="I84" s="38">
        <v>0</v>
      </c>
      <c r="J84" s="34">
        <v>43</v>
      </c>
      <c r="K84" s="34">
        <v>55</v>
      </c>
      <c r="L84" s="38">
        <v>0</v>
      </c>
      <c r="M84" s="38">
        <v>0</v>
      </c>
      <c r="N84" s="38">
        <f>N83+(N83*(POWER((N83/N81),(0.333333333333333))-1))</f>
        <v>94.935412849048589</v>
      </c>
      <c r="O84" s="38">
        <f t="shared" si="19"/>
        <v>95.935315640127101</v>
      </c>
      <c r="P84" s="38">
        <f t="shared" si="19"/>
        <v>1</v>
      </c>
      <c r="Q84" s="38">
        <f t="shared" ref="Q84:Q117" si="28">Q83+(Q83*(POWER((Q83/Q81),(0.333333333333333))-1))</f>
        <v>2689.0682374266794</v>
      </c>
      <c r="R84" s="38">
        <v>0</v>
      </c>
      <c r="S84" s="38">
        <v>0</v>
      </c>
      <c r="T84" s="38">
        <v>0</v>
      </c>
      <c r="U84" s="38">
        <v>0</v>
      </c>
      <c r="V84" s="29">
        <v>156</v>
      </c>
      <c r="W84" s="29">
        <v>241</v>
      </c>
      <c r="X84" s="38">
        <v>0</v>
      </c>
      <c r="Y84" s="38">
        <v>0</v>
      </c>
      <c r="Z84" s="29">
        <v>26</v>
      </c>
      <c r="AA84" s="29">
        <v>255</v>
      </c>
      <c r="AB84" s="38">
        <f t="shared" si="22"/>
        <v>2</v>
      </c>
      <c r="AC84" s="38">
        <f t="shared" si="23"/>
        <v>2.8182643482531664</v>
      </c>
      <c r="AD84" s="29">
        <v>0</v>
      </c>
      <c r="AE84" s="29">
        <v>1</v>
      </c>
      <c r="AF84" s="35"/>
      <c r="AG84" s="35"/>
      <c r="AH84" s="29">
        <v>0</v>
      </c>
      <c r="AI84" s="29">
        <v>0</v>
      </c>
      <c r="AJ84" s="35"/>
      <c r="AK84" s="35"/>
      <c r="AL84" s="35"/>
      <c r="AM84" s="35"/>
      <c r="AN84" s="35"/>
      <c r="AO84" s="35"/>
      <c r="AP84" s="35"/>
      <c r="AQ84" s="35"/>
      <c r="AR84" s="35"/>
      <c r="AS84" s="35"/>
      <c r="AT84" s="157"/>
      <c r="AU84" s="157"/>
      <c r="AV84" s="35">
        <f t="shared" si="15"/>
        <v>1365.9354128490486</v>
      </c>
      <c r="AW84" s="35">
        <f t="shared" si="16"/>
        <v>4573.8218174150597</v>
      </c>
    </row>
    <row r="85" spans="1:49" ht="17.25" customHeight="1" x14ac:dyDescent="0.2">
      <c r="A85" s="41">
        <v>44287</v>
      </c>
      <c r="B85" s="34">
        <v>0</v>
      </c>
      <c r="C85" s="34">
        <v>0</v>
      </c>
      <c r="D85" s="34">
        <v>724</v>
      </c>
      <c r="E85" s="34">
        <v>724</v>
      </c>
      <c r="F85" s="34">
        <v>162</v>
      </c>
      <c r="G85" s="34">
        <v>507</v>
      </c>
      <c r="H85" s="38">
        <v>0</v>
      </c>
      <c r="I85" s="38">
        <v>0</v>
      </c>
      <c r="J85" s="34">
        <v>38</v>
      </c>
      <c r="K85" s="34">
        <v>56</v>
      </c>
      <c r="L85" s="38">
        <v>0</v>
      </c>
      <c r="M85" s="38">
        <v>0</v>
      </c>
      <c r="N85" s="34">
        <v>94</v>
      </c>
      <c r="O85" s="34">
        <v>95</v>
      </c>
      <c r="P85" s="38">
        <f t="shared" ref="P85" si="29">P84+(P84*(POWER((P84/P82),(0.333333333333333))-1))</f>
        <v>1</v>
      </c>
      <c r="Q85" s="38">
        <f t="shared" si="28"/>
        <v>2690.7462581816076</v>
      </c>
      <c r="R85" s="38">
        <v>0</v>
      </c>
      <c r="S85" s="38">
        <v>0</v>
      </c>
      <c r="T85" s="38">
        <v>0</v>
      </c>
      <c r="U85" s="38">
        <v>0</v>
      </c>
      <c r="V85" s="29">
        <v>158</v>
      </c>
      <c r="W85" s="29">
        <v>243</v>
      </c>
      <c r="X85" s="38">
        <v>0</v>
      </c>
      <c r="Y85" s="38">
        <v>0</v>
      </c>
      <c r="Z85" s="29">
        <v>26</v>
      </c>
      <c r="AA85" s="29">
        <v>241</v>
      </c>
      <c r="AB85" s="38">
        <f t="shared" si="22"/>
        <v>2</v>
      </c>
      <c r="AC85" s="38">
        <f t="shared" si="23"/>
        <v>2.7565511501069047</v>
      </c>
      <c r="AD85" s="29">
        <v>0</v>
      </c>
      <c r="AE85" s="29">
        <v>1</v>
      </c>
      <c r="AF85" s="38">
        <v>0</v>
      </c>
      <c r="AG85" s="38">
        <v>0</v>
      </c>
      <c r="AH85" s="29">
        <v>0</v>
      </c>
      <c r="AI85" s="29">
        <v>0</v>
      </c>
      <c r="AJ85" s="38">
        <v>0</v>
      </c>
      <c r="AK85" s="38">
        <v>0</v>
      </c>
      <c r="AL85" s="38">
        <v>0</v>
      </c>
      <c r="AM85" s="38">
        <v>0</v>
      </c>
      <c r="AN85" s="123"/>
      <c r="AO85" s="123"/>
      <c r="AP85" s="123"/>
      <c r="AQ85" s="123"/>
      <c r="AR85" s="123"/>
      <c r="AS85" s="123"/>
      <c r="AT85" s="123"/>
      <c r="AU85" s="123"/>
      <c r="AV85" s="35">
        <f>SUM(B85,D85,F85,H85,J85,L85,N85,P85,R85,T85,V85,X85,Z85,AB85,AD85,AF85,AH85,AJ85,AL85)</f>
        <v>1205</v>
      </c>
      <c r="AW85" s="35">
        <f>SUM(C85,E85,G85,I85,K85,M85,O85,Q85,S85,U85,W85,Y85,AA85,AC85,AE85,AG85,AI85,AK85,AM85)</f>
        <v>4560.5028093317142</v>
      </c>
    </row>
    <row r="86" spans="1:49" ht="17.25" customHeight="1" x14ac:dyDescent="0.2">
      <c r="A86" s="41">
        <v>44317</v>
      </c>
      <c r="B86" s="34">
        <v>0</v>
      </c>
      <c r="C86" s="34">
        <v>0</v>
      </c>
      <c r="D86" s="34">
        <v>729</v>
      </c>
      <c r="E86" s="34">
        <v>729</v>
      </c>
      <c r="F86" s="34">
        <v>169</v>
      </c>
      <c r="G86" s="34">
        <v>490</v>
      </c>
      <c r="H86" s="38">
        <v>0</v>
      </c>
      <c r="I86" s="38">
        <v>0</v>
      </c>
      <c r="J86" s="34">
        <v>49</v>
      </c>
      <c r="K86" s="34">
        <v>65</v>
      </c>
      <c r="L86" s="38">
        <v>0</v>
      </c>
      <c r="M86" s="38">
        <v>0</v>
      </c>
      <c r="N86" s="34">
        <v>94</v>
      </c>
      <c r="O86" s="34">
        <v>95</v>
      </c>
      <c r="P86" s="38">
        <f t="shared" ref="P86" si="30">P85+(P85*(POWER((P85/P83),(0.333333333333333))-1))</f>
        <v>1</v>
      </c>
      <c r="Q86" s="38">
        <f t="shared" si="28"/>
        <v>2692.0470282207857</v>
      </c>
      <c r="R86" s="38">
        <v>0</v>
      </c>
      <c r="S86" s="38">
        <v>0</v>
      </c>
      <c r="T86" s="38">
        <v>0</v>
      </c>
      <c r="U86" s="38">
        <v>0</v>
      </c>
      <c r="V86" s="29">
        <v>158</v>
      </c>
      <c r="W86" s="29">
        <v>243</v>
      </c>
      <c r="X86" s="38">
        <v>0</v>
      </c>
      <c r="Y86" s="38">
        <v>0</v>
      </c>
      <c r="Z86" s="29">
        <v>26</v>
      </c>
      <c r="AA86" s="29">
        <v>241</v>
      </c>
      <c r="AB86" s="38">
        <f t="shared" si="22"/>
        <v>2</v>
      </c>
      <c r="AC86" s="38">
        <f t="shared" si="23"/>
        <v>2.7093342212395273</v>
      </c>
      <c r="AD86" s="29">
        <v>2</v>
      </c>
      <c r="AE86" s="29">
        <v>4</v>
      </c>
      <c r="AF86" s="38">
        <v>0</v>
      </c>
      <c r="AG86" s="38">
        <v>0</v>
      </c>
      <c r="AH86" s="29">
        <v>0</v>
      </c>
      <c r="AI86" s="29">
        <v>0</v>
      </c>
      <c r="AJ86" s="38">
        <v>0</v>
      </c>
      <c r="AK86" s="38">
        <v>0</v>
      </c>
      <c r="AL86" s="38">
        <v>0</v>
      </c>
      <c r="AM86" s="38">
        <v>0</v>
      </c>
      <c r="AN86" s="123"/>
      <c r="AO86" s="123"/>
      <c r="AP86" s="123"/>
      <c r="AQ86" s="123"/>
      <c r="AR86" s="123"/>
      <c r="AS86" s="123"/>
      <c r="AT86" s="123"/>
      <c r="AU86" s="123"/>
      <c r="AV86" s="35">
        <f t="shared" ref="AV86:AV87" si="31">SUM(B86,D86,F86,H86,J86,L86,N86,P86,R86,T86,V86,X86,Z86,AB86,AD86,AF86,AH86,AJ86,AL86)</f>
        <v>1230</v>
      </c>
      <c r="AW86" s="35">
        <f t="shared" ref="AW86:AW87" si="32">SUM(C86,E86,G86,I86,K86,M86,O86,Q86,S86,U86,W86,Y86,AA86,AC86,AE86,AG86,AI86,AK86,AM86)</f>
        <v>4561.7563624420254</v>
      </c>
    </row>
    <row r="87" spans="1:49" ht="17.25" customHeight="1" x14ac:dyDescent="0.2">
      <c r="A87" s="118">
        <v>44348</v>
      </c>
      <c r="B87" s="119">
        <v>0</v>
      </c>
      <c r="C87" s="119">
        <v>0</v>
      </c>
      <c r="D87" s="119">
        <v>735</v>
      </c>
      <c r="E87" s="119">
        <v>735</v>
      </c>
      <c r="F87" s="119">
        <v>170</v>
      </c>
      <c r="G87" s="119">
        <v>495</v>
      </c>
      <c r="H87" s="38">
        <v>0</v>
      </c>
      <c r="I87" s="38">
        <v>0</v>
      </c>
      <c r="J87" s="119">
        <v>39</v>
      </c>
      <c r="K87" s="119">
        <v>50</v>
      </c>
      <c r="L87" s="38">
        <v>0</v>
      </c>
      <c r="M87" s="38">
        <v>0</v>
      </c>
      <c r="N87" s="119">
        <v>85</v>
      </c>
      <c r="O87" s="119">
        <v>86</v>
      </c>
      <c r="P87" s="145">
        <f t="shared" ref="P87:P117" si="33">P86+(P86*(POWER((P86/P84),(0.333333333333333))-1))</f>
        <v>1</v>
      </c>
      <c r="Q87" s="145">
        <f t="shared" si="28"/>
        <v>2693.0406915780236</v>
      </c>
      <c r="R87" s="38">
        <v>0</v>
      </c>
      <c r="S87" s="38">
        <v>0</v>
      </c>
      <c r="T87" s="38">
        <v>0</v>
      </c>
      <c r="U87" s="38">
        <v>0</v>
      </c>
      <c r="V87" s="120">
        <v>159</v>
      </c>
      <c r="W87" s="120">
        <v>242</v>
      </c>
      <c r="X87" s="145">
        <v>0</v>
      </c>
      <c r="Y87" s="145">
        <v>0</v>
      </c>
      <c r="Z87" s="120">
        <v>27</v>
      </c>
      <c r="AA87" s="120">
        <v>240</v>
      </c>
      <c r="AB87" s="145">
        <f>AB86+(AB86*(POWER((AB86/AB84),(0.333333333333333))-1))</f>
        <v>2</v>
      </c>
      <c r="AC87" s="145">
        <f t="shared" si="23"/>
        <v>2.673967972263855</v>
      </c>
      <c r="AD87" s="120">
        <v>1</v>
      </c>
      <c r="AE87" s="120">
        <v>2</v>
      </c>
      <c r="AF87" s="145">
        <v>0</v>
      </c>
      <c r="AG87" s="145">
        <v>0</v>
      </c>
      <c r="AH87" s="120">
        <v>0</v>
      </c>
      <c r="AI87" s="120">
        <v>0</v>
      </c>
      <c r="AJ87" s="145">
        <v>0</v>
      </c>
      <c r="AK87" s="145">
        <v>0</v>
      </c>
      <c r="AL87" s="145">
        <v>0</v>
      </c>
      <c r="AM87" s="145">
        <v>0</v>
      </c>
      <c r="AN87" s="124"/>
      <c r="AO87" s="124"/>
      <c r="AP87" s="124"/>
      <c r="AQ87" s="124"/>
      <c r="AR87" s="124"/>
      <c r="AS87" s="124"/>
      <c r="AT87" s="124"/>
      <c r="AU87" s="124"/>
      <c r="AV87" s="121">
        <f t="shared" si="31"/>
        <v>1219</v>
      </c>
      <c r="AW87" s="121">
        <f t="shared" si="32"/>
        <v>4545.7146595502882</v>
      </c>
    </row>
    <row r="88" spans="1:49" ht="17.25" customHeight="1" x14ac:dyDescent="0.2">
      <c r="A88" s="41">
        <v>44378</v>
      </c>
      <c r="B88" s="148">
        <v>0</v>
      </c>
      <c r="C88" s="148">
        <v>0</v>
      </c>
      <c r="D88" s="34">
        <v>739</v>
      </c>
      <c r="E88" s="34">
        <v>739</v>
      </c>
      <c r="F88" s="34">
        <v>162</v>
      </c>
      <c r="G88" s="34">
        <v>495</v>
      </c>
      <c r="H88" s="38">
        <v>0</v>
      </c>
      <c r="I88" s="38">
        <v>0</v>
      </c>
      <c r="J88" s="34">
        <v>34</v>
      </c>
      <c r="K88" s="34">
        <v>49</v>
      </c>
      <c r="L88" s="38">
        <v>0</v>
      </c>
      <c r="M88" s="38">
        <v>0</v>
      </c>
      <c r="N88" s="34">
        <v>85</v>
      </c>
      <c r="O88" s="34">
        <v>86</v>
      </c>
      <c r="P88" s="145">
        <f t="shared" si="33"/>
        <v>1</v>
      </c>
      <c r="Q88" s="145">
        <f t="shared" si="28"/>
        <v>2693.8059374038944</v>
      </c>
      <c r="R88" s="38">
        <v>0</v>
      </c>
      <c r="S88" s="38">
        <v>0</v>
      </c>
      <c r="T88" s="38">
        <v>0</v>
      </c>
      <c r="U88" s="38">
        <v>0</v>
      </c>
      <c r="V88" s="29">
        <v>162</v>
      </c>
      <c r="W88" s="29">
        <v>244</v>
      </c>
      <c r="X88" s="38">
        <v>0</v>
      </c>
      <c r="Y88" s="38">
        <v>0</v>
      </c>
      <c r="Z88" s="29">
        <v>29</v>
      </c>
      <c r="AA88" s="29">
        <v>240</v>
      </c>
      <c r="AB88" s="145">
        <f t="shared" ref="AB88:AB114" si="34">AB87+(AB87*(POWER((AB87/AB85),(0.333333333333333))-1))</f>
        <v>2</v>
      </c>
      <c r="AC88" s="145">
        <f t="shared" si="23"/>
        <v>2.6469937529028003</v>
      </c>
      <c r="AD88" s="28"/>
      <c r="AE88" s="28"/>
      <c r="AF88" s="38">
        <v>0</v>
      </c>
      <c r="AG88" s="38">
        <v>0</v>
      </c>
      <c r="AH88" s="145">
        <v>0</v>
      </c>
      <c r="AI88" s="145">
        <v>0</v>
      </c>
      <c r="AJ88" s="38">
        <v>0</v>
      </c>
      <c r="AK88" s="38">
        <v>0</v>
      </c>
      <c r="AL88" s="38">
        <v>0</v>
      </c>
      <c r="AM88" s="38">
        <v>0</v>
      </c>
      <c r="AN88" s="125">
        <v>1</v>
      </c>
      <c r="AO88" s="125">
        <v>2</v>
      </c>
      <c r="AP88" s="138"/>
      <c r="AQ88" s="138"/>
      <c r="AR88" s="138"/>
      <c r="AS88" s="138"/>
      <c r="AT88" s="138"/>
      <c r="AU88" s="138"/>
      <c r="AV88" s="35">
        <f>SUM(B88,D88,F88,H88,J88,L88,N88,P88,R88,T88,V88,X88,Z88,AB88,AD88,AF88,AH88,AJ88,AL88,AN88)</f>
        <v>1215</v>
      </c>
      <c r="AW88" s="35">
        <f>SUM(C88,E88,G88,I88,K88,M88,O88,Q88,S88,U88,W88,Y88,AA88,AC88,AE88,AG88,AI88,AK88,AM88,AO88)</f>
        <v>4551.4529311567976</v>
      </c>
    </row>
    <row r="89" spans="1:49" ht="17.25" customHeight="1" x14ac:dyDescent="0.2">
      <c r="A89" s="41">
        <v>44409</v>
      </c>
      <c r="B89" s="148">
        <v>0</v>
      </c>
      <c r="C89" s="148">
        <v>0</v>
      </c>
      <c r="D89" s="34">
        <v>752</v>
      </c>
      <c r="E89" s="34">
        <v>752</v>
      </c>
      <c r="F89" s="34">
        <v>156</v>
      </c>
      <c r="G89" s="34">
        <v>482</v>
      </c>
      <c r="H89" s="38">
        <v>0</v>
      </c>
      <c r="I89" s="38">
        <v>0</v>
      </c>
      <c r="J89" s="34">
        <v>37</v>
      </c>
      <c r="K89" s="34">
        <v>48</v>
      </c>
      <c r="L89" s="38">
        <v>0</v>
      </c>
      <c r="M89" s="38">
        <v>0</v>
      </c>
      <c r="N89" s="34">
        <v>83</v>
      </c>
      <c r="O89" s="34">
        <v>84</v>
      </c>
      <c r="P89" s="145">
        <f t="shared" si="33"/>
        <v>1</v>
      </c>
      <c r="Q89" s="145">
        <f t="shared" si="28"/>
        <v>2694.3924958106795</v>
      </c>
      <c r="R89" s="38">
        <v>0</v>
      </c>
      <c r="S89" s="38">
        <v>0</v>
      </c>
      <c r="T89" s="38">
        <v>0</v>
      </c>
      <c r="U89" s="38">
        <v>0</v>
      </c>
      <c r="V89" s="29">
        <v>162</v>
      </c>
      <c r="W89" s="29">
        <v>244</v>
      </c>
      <c r="X89" s="38">
        <v>0</v>
      </c>
      <c r="Y89" s="38">
        <v>0</v>
      </c>
      <c r="Z89" s="29">
        <v>29</v>
      </c>
      <c r="AA89" s="29">
        <v>241</v>
      </c>
      <c r="AB89" s="145">
        <f t="shared" si="34"/>
        <v>2</v>
      </c>
      <c r="AC89" s="145">
        <f t="shared" si="23"/>
        <v>2.6265340033934472</v>
      </c>
      <c r="AD89" s="28"/>
      <c r="AE89" s="28"/>
      <c r="AF89" s="38">
        <v>0</v>
      </c>
      <c r="AG89" s="38">
        <v>0</v>
      </c>
      <c r="AH89" s="145">
        <v>0</v>
      </c>
      <c r="AI89" s="145">
        <v>0</v>
      </c>
      <c r="AJ89" s="38">
        <v>0</v>
      </c>
      <c r="AK89" s="38">
        <v>0</v>
      </c>
      <c r="AL89" s="38">
        <v>0</v>
      </c>
      <c r="AM89" s="38">
        <v>0</v>
      </c>
      <c r="AN89" s="125">
        <v>1</v>
      </c>
      <c r="AO89" s="125">
        <v>2</v>
      </c>
      <c r="AP89" s="138"/>
      <c r="AQ89" s="138"/>
      <c r="AR89" s="138"/>
      <c r="AS89" s="138"/>
      <c r="AT89" s="138"/>
      <c r="AU89" s="138"/>
      <c r="AV89" s="35">
        <f t="shared" ref="AV89:AV92" si="35">SUM(B89,D89,F89,H89,J89,L89,N89,P89,R89,T89,V89,X89,Z89,AB89,AD89,AF89,AH89,AJ89,AL89,AN89)</f>
        <v>1223</v>
      </c>
      <c r="AW89" s="35">
        <f t="shared" ref="AW89:AW92" si="36">SUM(C89,E89,G89,I89,K89,M89,O89,Q89,S89,U89,W89,Y89,AA89,AC89,AE89,AG89,AI89,AK89,AM89,AO89)</f>
        <v>4550.0190298140733</v>
      </c>
    </row>
    <row r="90" spans="1:49" ht="17.25" customHeight="1" x14ac:dyDescent="0.2">
      <c r="A90" s="41">
        <v>44440</v>
      </c>
      <c r="B90" s="148">
        <v>0</v>
      </c>
      <c r="C90" s="148">
        <v>0</v>
      </c>
      <c r="D90" s="34">
        <v>783</v>
      </c>
      <c r="E90" s="34">
        <v>783</v>
      </c>
      <c r="F90" s="34">
        <v>162</v>
      </c>
      <c r="G90" s="34">
        <v>477</v>
      </c>
      <c r="H90" s="38">
        <v>0</v>
      </c>
      <c r="I90" s="38">
        <v>0</v>
      </c>
      <c r="J90" s="34">
        <v>37</v>
      </c>
      <c r="K90" s="34">
        <v>48</v>
      </c>
      <c r="L90" s="38">
        <v>0</v>
      </c>
      <c r="M90" s="38">
        <v>0</v>
      </c>
      <c r="N90" s="34">
        <v>85</v>
      </c>
      <c r="O90" s="34">
        <v>86</v>
      </c>
      <c r="P90" s="145">
        <f t="shared" si="33"/>
        <v>1</v>
      </c>
      <c r="Q90" s="145">
        <f t="shared" si="28"/>
        <v>2694.8432479946209</v>
      </c>
      <c r="R90" s="38">
        <v>0</v>
      </c>
      <c r="S90" s="38">
        <v>0</v>
      </c>
      <c r="T90" s="38">
        <v>0</v>
      </c>
      <c r="U90" s="38">
        <v>0</v>
      </c>
      <c r="V90" s="29">
        <v>164</v>
      </c>
      <c r="W90" s="29">
        <v>246</v>
      </c>
      <c r="X90" s="38">
        <v>0</v>
      </c>
      <c r="Y90" s="38">
        <v>0</v>
      </c>
      <c r="Z90" s="29">
        <v>29</v>
      </c>
      <c r="AA90" s="29">
        <v>239</v>
      </c>
      <c r="AB90" s="145">
        <f t="shared" si="34"/>
        <v>2</v>
      </c>
      <c r="AC90" s="145">
        <f t="shared" si="23"/>
        <v>2.6109104095278663</v>
      </c>
      <c r="AD90" s="28"/>
      <c r="AE90" s="28"/>
      <c r="AF90" s="38">
        <v>0</v>
      </c>
      <c r="AG90" s="38">
        <v>0</v>
      </c>
      <c r="AH90" s="145">
        <v>0</v>
      </c>
      <c r="AI90" s="145">
        <v>0</v>
      </c>
      <c r="AJ90" s="38">
        <v>0</v>
      </c>
      <c r="AK90" s="38">
        <v>0</v>
      </c>
      <c r="AL90" s="38">
        <v>0</v>
      </c>
      <c r="AM90" s="38">
        <v>0</v>
      </c>
      <c r="AN90" s="126">
        <v>1</v>
      </c>
      <c r="AO90" s="126">
        <v>2</v>
      </c>
      <c r="AP90" s="139"/>
      <c r="AQ90" s="139"/>
      <c r="AR90" s="139"/>
      <c r="AS90" s="139"/>
      <c r="AT90" s="139"/>
      <c r="AU90" s="139"/>
      <c r="AV90" s="35">
        <f t="shared" si="35"/>
        <v>1264</v>
      </c>
      <c r="AW90" s="35">
        <f t="shared" si="36"/>
        <v>4578.4541584041481</v>
      </c>
    </row>
    <row r="91" spans="1:49" ht="17.25" customHeight="1" x14ac:dyDescent="0.2">
      <c r="A91" s="41">
        <v>44470</v>
      </c>
      <c r="B91" s="148">
        <v>0</v>
      </c>
      <c r="C91" s="148">
        <v>0</v>
      </c>
      <c r="D91" s="34">
        <v>786</v>
      </c>
      <c r="E91" s="34">
        <v>786</v>
      </c>
      <c r="F91" s="34">
        <v>174</v>
      </c>
      <c r="G91" s="34">
        <v>458</v>
      </c>
      <c r="H91" s="38">
        <v>0</v>
      </c>
      <c r="I91" s="38">
        <v>0</v>
      </c>
      <c r="J91" s="34">
        <v>37</v>
      </c>
      <c r="K91" s="34">
        <v>60</v>
      </c>
      <c r="L91" s="38">
        <v>0</v>
      </c>
      <c r="M91" s="38">
        <v>0</v>
      </c>
      <c r="N91" s="38">
        <f>N90+(N90*(POWER((N90/N88),(0.333333333333333))-1))</f>
        <v>85</v>
      </c>
      <c r="O91" s="38">
        <f t="shared" ref="O91:O93" si="37">O90+(O90*(POWER((O90/O88),(0.333333333333333))-1))</f>
        <v>86</v>
      </c>
      <c r="P91" s="145">
        <f t="shared" si="33"/>
        <v>1</v>
      </c>
      <c r="Q91" s="145">
        <f t="shared" si="28"/>
        <v>2695.1891069483318</v>
      </c>
      <c r="R91" s="38">
        <v>0</v>
      </c>
      <c r="S91" s="38">
        <v>0</v>
      </c>
      <c r="T91" s="38">
        <v>0</v>
      </c>
      <c r="U91" s="38">
        <v>0</v>
      </c>
      <c r="V91" s="29">
        <v>164</v>
      </c>
      <c r="W91" s="29">
        <v>244</v>
      </c>
      <c r="X91" s="38">
        <v>0</v>
      </c>
      <c r="Y91" s="38">
        <v>0</v>
      </c>
      <c r="Z91" s="29">
        <v>29</v>
      </c>
      <c r="AA91" s="29">
        <v>239</v>
      </c>
      <c r="AB91" s="145">
        <f t="shared" si="34"/>
        <v>2</v>
      </c>
      <c r="AC91" s="145">
        <f t="shared" si="23"/>
        <v>2.5989922684550533</v>
      </c>
      <c r="AD91" s="28"/>
      <c r="AE91" s="28"/>
      <c r="AF91" s="38">
        <v>0</v>
      </c>
      <c r="AG91" s="38">
        <v>0</v>
      </c>
      <c r="AH91" s="145">
        <v>0</v>
      </c>
      <c r="AI91" s="145">
        <v>0</v>
      </c>
      <c r="AJ91" s="120">
        <v>0</v>
      </c>
      <c r="AK91" s="120">
        <v>0</v>
      </c>
      <c r="AL91" s="38">
        <v>0</v>
      </c>
      <c r="AM91" s="38">
        <v>0</v>
      </c>
      <c r="AN91" s="126">
        <f t="shared" ref="AN91:AO91" si="38">AN90+(AN90*(POWER((AN90/AN88),(0.333333333333333))-1))</f>
        <v>1</v>
      </c>
      <c r="AO91" s="126">
        <f t="shared" si="38"/>
        <v>2</v>
      </c>
      <c r="AP91" s="139"/>
      <c r="AQ91" s="139"/>
      <c r="AR91" s="139"/>
      <c r="AS91" s="139"/>
      <c r="AT91" s="139"/>
      <c r="AU91" s="139"/>
      <c r="AV91" s="35">
        <f>SUM(B91,D91,F91,H91,J91,L91,N91,P91,R91,T91,V91,X91,Z91,AB91,AD91,AF91,AH91,AJ91,AL91,AN91)</f>
        <v>1279</v>
      </c>
      <c r="AW91" s="35">
        <f t="shared" si="36"/>
        <v>4572.7880992167866</v>
      </c>
    </row>
    <row r="92" spans="1:49" ht="17.25" customHeight="1" x14ac:dyDescent="0.2">
      <c r="A92" s="41">
        <v>44501</v>
      </c>
      <c r="B92" s="148">
        <v>0</v>
      </c>
      <c r="C92" s="148">
        <v>0</v>
      </c>
      <c r="D92" s="34">
        <v>792</v>
      </c>
      <c r="E92" s="34">
        <v>792</v>
      </c>
      <c r="F92" s="34">
        <v>180</v>
      </c>
      <c r="G92" s="34">
        <v>565</v>
      </c>
      <c r="H92" s="38">
        <v>0</v>
      </c>
      <c r="I92" s="38">
        <v>0</v>
      </c>
      <c r="J92" s="34">
        <v>29</v>
      </c>
      <c r="K92" s="34">
        <v>60</v>
      </c>
      <c r="L92" s="38">
        <v>0</v>
      </c>
      <c r="M92" s="38">
        <v>0</v>
      </c>
      <c r="N92" s="38">
        <f t="shared" ref="N92" si="39">N91+(N91*(POWER((N91/N89),(0.333333333333333))-1))</f>
        <v>85.677319393085085</v>
      </c>
      <c r="O92" s="38">
        <f t="shared" si="37"/>
        <v>86.67719323627351</v>
      </c>
      <c r="P92" s="145">
        <f t="shared" si="33"/>
        <v>1</v>
      </c>
      <c r="Q92" s="145">
        <f t="shared" si="28"/>
        <v>2695.4546963290491</v>
      </c>
      <c r="R92" s="38">
        <v>0</v>
      </c>
      <c r="S92" s="38">
        <v>0</v>
      </c>
      <c r="T92" s="38">
        <v>0</v>
      </c>
      <c r="U92" s="38">
        <v>0</v>
      </c>
      <c r="V92" s="29">
        <v>166</v>
      </c>
      <c r="W92" s="29">
        <v>246</v>
      </c>
      <c r="X92" s="38">
        <v>0</v>
      </c>
      <c r="Y92" s="38">
        <v>0</v>
      </c>
      <c r="Z92" s="29">
        <v>30</v>
      </c>
      <c r="AA92" s="29">
        <v>239</v>
      </c>
      <c r="AB92" s="145">
        <f t="shared" si="34"/>
        <v>2</v>
      </c>
      <c r="AC92" s="145">
        <f t="shared" si="23"/>
        <v>2.5898760184764114</v>
      </c>
      <c r="AD92" s="28"/>
      <c r="AE92" s="28"/>
      <c r="AF92" s="38">
        <v>0</v>
      </c>
      <c r="AG92" s="38">
        <v>0</v>
      </c>
      <c r="AH92" s="38">
        <v>0</v>
      </c>
      <c r="AI92" s="38">
        <v>0</v>
      </c>
      <c r="AJ92" s="120">
        <v>0</v>
      </c>
      <c r="AK92" s="120">
        <v>0</v>
      </c>
      <c r="AL92" s="38">
        <v>0</v>
      </c>
      <c r="AM92" s="38">
        <v>0</v>
      </c>
      <c r="AN92" s="126">
        <f t="shared" ref="AN92:AO92" si="40">AN91+(AN91*(POWER((AN91/AN89),(0.333333333333333))-1))</f>
        <v>1</v>
      </c>
      <c r="AO92" s="126">
        <f t="shared" si="40"/>
        <v>2</v>
      </c>
      <c r="AP92" s="139"/>
      <c r="AQ92" s="139"/>
      <c r="AR92" s="139"/>
      <c r="AS92" s="139"/>
      <c r="AT92" s="139"/>
      <c r="AU92" s="139"/>
      <c r="AV92" s="35">
        <f t="shared" si="35"/>
        <v>1286.6773193930851</v>
      </c>
      <c r="AW92" s="35">
        <f t="shared" si="36"/>
        <v>4688.7217655837985</v>
      </c>
    </row>
    <row r="93" spans="1:49" ht="17.25" customHeight="1" x14ac:dyDescent="0.2">
      <c r="A93" s="41">
        <v>44531</v>
      </c>
      <c r="B93" s="148">
        <v>0</v>
      </c>
      <c r="C93" s="148">
        <v>0</v>
      </c>
      <c r="D93" s="34">
        <v>795</v>
      </c>
      <c r="E93" s="34">
        <v>795</v>
      </c>
      <c r="F93" s="34">
        <v>146</v>
      </c>
      <c r="G93" s="34">
        <v>496</v>
      </c>
      <c r="H93" s="38">
        <v>0</v>
      </c>
      <c r="I93" s="38">
        <v>0</v>
      </c>
      <c r="J93" s="34">
        <v>32</v>
      </c>
      <c r="K93" s="34">
        <v>57</v>
      </c>
      <c r="L93" s="38">
        <v>0</v>
      </c>
      <c r="M93" s="38">
        <v>0</v>
      </c>
      <c r="N93" s="38">
        <f>N92+(N92*(POWER((N92/N90),(0.333333333333333))-1))</f>
        <v>85.904289783943483</v>
      </c>
      <c r="O93" s="38">
        <f t="shared" si="37"/>
        <v>86.90410723708483</v>
      </c>
      <c r="P93" s="145">
        <f t="shared" si="33"/>
        <v>1</v>
      </c>
      <c r="Q93" s="145">
        <f t="shared" si="28"/>
        <v>2695.6585432689699</v>
      </c>
      <c r="R93" s="38">
        <v>0</v>
      </c>
      <c r="S93" s="38">
        <v>0</v>
      </c>
      <c r="T93" s="38">
        <v>0</v>
      </c>
      <c r="U93" s="38">
        <v>0</v>
      </c>
      <c r="V93" s="29">
        <v>168</v>
      </c>
      <c r="W93" s="29">
        <v>248</v>
      </c>
      <c r="X93" s="38">
        <v>0</v>
      </c>
      <c r="Y93" s="38">
        <v>0</v>
      </c>
      <c r="Z93" s="29">
        <v>32</v>
      </c>
      <c r="AA93" s="29">
        <v>242</v>
      </c>
      <c r="AB93" s="145">
        <f t="shared" si="34"/>
        <v>2</v>
      </c>
      <c r="AC93" s="145">
        <f t="shared" si="23"/>
        <v>2.5829022802784753</v>
      </c>
      <c r="AD93" s="28"/>
      <c r="AE93" s="28"/>
      <c r="AF93" s="38">
        <v>0</v>
      </c>
      <c r="AG93" s="38">
        <v>0</v>
      </c>
      <c r="AH93" s="145">
        <v>0</v>
      </c>
      <c r="AI93" s="145">
        <v>0</v>
      </c>
      <c r="AJ93" s="29">
        <v>0</v>
      </c>
      <c r="AK93" s="29">
        <v>0</v>
      </c>
      <c r="AL93" s="38">
        <v>0</v>
      </c>
      <c r="AM93" s="38">
        <v>0</v>
      </c>
      <c r="AN93" s="126">
        <f t="shared" ref="AN93:AO93" si="41">AN92+(AN92*(POWER((AN92/AN90),(0.333333333333333))-1))</f>
        <v>1</v>
      </c>
      <c r="AO93" s="126">
        <f t="shared" si="41"/>
        <v>2</v>
      </c>
      <c r="AP93" s="139"/>
      <c r="AQ93" s="139"/>
      <c r="AR93" s="139"/>
      <c r="AS93" s="139"/>
      <c r="AT93" s="139"/>
      <c r="AU93" s="139"/>
      <c r="AV93" s="35">
        <f t="shared" ref="AV93:AW95" si="42">SUM(B93,D93,F93,H93,J93,L93,N93,P93,R93,T93,V93,X93,Z93,AB94,AD93,AF93,AH93,AJ93,AL93,AN93)</f>
        <v>1262.9042897839436</v>
      </c>
      <c r="AW93" s="35">
        <f t="shared" si="42"/>
        <v>4625.1402116232075</v>
      </c>
    </row>
    <row r="94" spans="1:49" ht="17.25" customHeight="1" x14ac:dyDescent="0.2">
      <c r="A94" s="41">
        <v>44562</v>
      </c>
      <c r="B94" s="148">
        <v>0</v>
      </c>
      <c r="C94" s="148">
        <v>0</v>
      </c>
      <c r="D94" s="34">
        <v>803</v>
      </c>
      <c r="E94" s="34">
        <v>803</v>
      </c>
      <c r="F94" s="34">
        <v>133</v>
      </c>
      <c r="G94" s="34">
        <v>438</v>
      </c>
      <c r="H94" s="38">
        <v>0</v>
      </c>
      <c r="I94" s="38">
        <v>0</v>
      </c>
      <c r="J94" s="34">
        <v>49</v>
      </c>
      <c r="K94" s="34">
        <v>74</v>
      </c>
      <c r="L94" s="38">
        <v>0</v>
      </c>
      <c r="M94" s="38">
        <v>0</v>
      </c>
      <c r="N94" s="34">
        <v>82</v>
      </c>
      <c r="O94" s="34">
        <v>84</v>
      </c>
      <c r="P94" s="145">
        <f t="shared" si="33"/>
        <v>1</v>
      </c>
      <c r="Q94" s="145">
        <f t="shared" si="28"/>
        <v>2695.8150402116744</v>
      </c>
      <c r="R94" s="38">
        <v>0</v>
      </c>
      <c r="S94" s="38">
        <v>0</v>
      </c>
      <c r="T94" s="38">
        <v>0</v>
      </c>
      <c r="U94" s="38">
        <v>0</v>
      </c>
      <c r="V94" s="29">
        <v>170</v>
      </c>
      <c r="W94" s="29">
        <v>252</v>
      </c>
      <c r="X94" s="38">
        <v>0</v>
      </c>
      <c r="Y94" s="38">
        <v>0</v>
      </c>
      <c r="Z94" s="29">
        <v>36</v>
      </c>
      <c r="AA94" s="29">
        <v>236</v>
      </c>
      <c r="AB94" s="145">
        <f t="shared" si="34"/>
        <v>2</v>
      </c>
      <c r="AC94" s="145">
        <f t="shared" si="23"/>
        <v>2.5775611171533277</v>
      </c>
      <c r="AD94" s="28"/>
      <c r="AE94" s="28"/>
      <c r="AF94" s="38">
        <v>0</v>
      </c>
      <c r="AG94" s="38">
        <v>0</v>
      </c>
      <c r="AH94" s="38">
        <v>0</v>
      </c>
      <c r="AI94" s="38">
        <v>0</v>
      </c>
      <c r="AJ94" s="38">
        <v>0</v>
      </c>
      <c r="AK94" s="38">
        <v>0</v>
      </c>
      <c r="AL94" s="38">
        <v>0</v>
      </c>
      <c r="AM94" s="38">
        <v>0</v>
      </c>
      <c r="AN94" s="126">
        <v>1</v>
      </c>
      <c r="AO94" s="126">
        <v>2</v>
      </c>
      <c r="AP94" s="139"/>
      <c r="AQ94" s="139"/>
      <c r="AR94" s="139"/>
      <c r="AS94" s="139"/>
      <c r="AT94" s="139"/>
      <c r="AU94" s="139"/>
      <c r="AV94" s="35">
        <f t="shared" si="42"/>
        <v>1277</v>
      </c>
      <c r="AW94" s="35">
        <f t="shared" si="42"/>
        <v>4587.3885093882864</v>
      </c>
    </row>
    <row r="95" spans="1:49" ht="17.25" customHeight="1" x14ac:dyDescent="0.2">
      <c r="A95" s="41">
        <v>44593</v>
      </c>
      <c r="B95" s="148">
        <v>0</v>
      </c>
      <c r="C95" s="148">
        <v>0</v>
      </c>
      <c r="D95" s="34">
        <v>803</v>
      </c>
      <c r="E95" s="34">
        <v>803</v>
      </c>
      <c r="F95" s="34">
        <v>159</v>
      </c>
      <c r="G95" s="34">
        <v>516</v>
      </c>
      <c r="H95" s="38">
        <v>0</v>
      </c>
      <c r="I95" s="38">
        <v>0</v>
      </c>
      <c r="J95" s="34">
        <v>56</v>
      </c>
      <c r="K95" s="34">
        <v>87</v>
      </c>
      <c r="L95" s="38">
        <v>0</v>
      </c>
      <c r="M95" s="38">
        <v>0</v>
      </c>
      <c r="N95" s="34">
        <v>78</v>
      </c>
      <c r="O95" s="34">
        <v>79</v>
      </c>
      <c r="P95" s="145">
        <f t="shared" si="33"/>
        <v>1</v>
      </c>
      <c r="Q95" s="145">
        <f t="shared" si="28"/>
        <v>2695.9351655439741</v>
      </c>
      <c r="R95" s="38">
        <v>0</v>
      </c>
      <c r="S95" s="38">
        <v>0</v>
      </c>
      <c r="T95" s="38">
        <v>0</v>
      </c>
      <c r="U95" s="38">
        <v>0</v>
      </c>
      <c r="V95" s="29">
        <v>169</v>
      </c>
      <c r="W95" s="29">
        <v>251</v>
      </c>
      <c r="X95" s="38">
        <v>0</v>
      </c>
      <c r="Y95" s="38">
        <v>0</v>
      </c>
      <c r="Z95" s="29">
        <v>36</v>
      </c>
      <c r="AA95" s="29">
        <v>232</v>
      </c>
      <c r="AB95" s="145">
        <f t="shared" si="34"/>
        <v>2</v>
      </c>
      <c r="AC95" s="145">
        <f t="shared" si="23"/>
        <v>2.5734691766120728</v>
      </c>
      <c r="AD95" s="28"/>
      <c r="AE95" s="28"/>
      <c r="AF95" s="38">
        <v>0</v>
      </c>
      <c r="AG95" s="38">
        <v>0</v>
      </c>
      <c r="AH95" s="145">
        <v>0</v>
      </c>
      <c r="AI95" s="145">
        <v>0</v>
      </c>
      <c r="AJ95" s="38">
        <v>0</v>
      </c>
      <c r="AK95" s="38">
        <v>0</v>
      </c>
      <c r="AL95" s="38">
        <v>0</v>
      </c>
      <c r="AM95" s="38">
        <v>0</v>
      </c>
      <c r="AN95" s="126">
        <v>1</v>
      </c>
      <c r="AO95" s="126">
        <v>2</v>
      </c>
      <c r="AP95" s="139"/>
      <c r="AQ95" s="139"/>
      <c r="AR95" s="139"/>
      <c r="AS95" s="139"/>
      <c r="AT95" s="139"/>
      <c r="AU95" s="139"/>
      <c r="AV95" s="35">
        <f t="shared" si="42"/>
        <v>1305</v>
      </c>
      <c r="AW95" s="35">
        <f t="shared" si="42"/>
        <v>4668.5054980146879</v>
      </c>
    </row>
    <row r="96" spans="1:49" ht="17.25" customHeight="1" x14ac:dyDescent="0.2">
      <c r="A96" s="41">
        <v>44621</v>
      </c>
      <c r="B96" s="148">
        <v>0</v>
      </c>
      <c r="C96" s="148">
        <v>0</v>
      </c>
      <c r="D96" s="34">
        <v>804</v>
      </c>
      <c r="E96" s="34">
        <v>804</v>
      </c>
      <c r="F96" s="34">
        <v>178</v>
      </c>
      <c r="G96" s="34">
        <v>583</v>
      </c>
      <c r="H96" s="38">
        <v>0</v>
      </c>
      <c r="I96" s="38">
        <v>0</v>
      </c>
      <c r="J96" s="34">
        <v>48</v>
      </c>
      <c r="K96" s="34">
        <v>69</v>
      </c>
      <c r="L96" s="38">
        <v>0</v>
      </c>
      <c r="M96" s="38">
        <v>0</v>
      </c>
      <c r="N96" s="34">
        <v>80</v>
      </c>
      <c r="O96" s="34">
        <v>80</v>
      </c>
      <c r="P96" s="145">
        <f t="shared" si="33"/>
        <v>1</v>
      </c>
      <c r="Q96" s="145">
        <f t="shared" si="28"/>
        <v>2696.0273792769076</v>
      </c>
      <c r="R96" s="38">
        <v>0</v>
      </c>
      <c r="S96" s="38">
        <v>0</v>
      </c>
      <c r="T96" s="38">
        <v>0</v>
      </c>
      <c r="U96" s="38">
        <v>0</v>
      </c>
      <c r="V96" s="29">
        <v>170</v>
      </c>
      <c r="W96" s="29">
        <v>252</v>
      </c>
      <c r="X96" s="38">
        <v>0</v>
      </c>
      <c r="Y96" s="38">
        <v>0</v>
      </c>
      <c r="Z96" s="29">
        <v>40</v>
      </c>
      <c r="AA96" s="29">
        <v>238</v>
      </c>
      <c r="AB96" s="145">
        <f t="shared" si="34"/>
        <v>2</v>
      </c>
      <c r="AC96" s="145">
        <f t="shared" si="23"/>
        <v>2.5703324707133617</v>
      </c>
      <c r="AD96" s="28"/>
      <c r="AE96" s="28"/>
      <c r="AF96" s="38">
        <v>0</v>
      </c>
      <c r="AG96" s="38">
        <v>0</v>
      </c>
      <c r="AH96" s="38">
        <v>0</v>
      </c>
      <c r="AI96" s="38">
        <v>0</v>
      </c>
      <c r="AJ96" s="38">
        <v>0</v>
      </c>
      <c r="AK96" s="38">
        <v>0</v>
      </c>
      <c r="AL96" s="38">
        <v>0</v>
      </c>
      <c r="AM96" s="38">
        <v>0</v>
      </c>
      <c r="AN96" s="126">
        <v>1</v>
      </c>
      <c r="AO96" s="126">
        <v>2</v>
      </c>
      <c r="AP96" s="139"/>
      <c r="AQ96" s="139"/>
      <c r="AR96" s="139"/>
      <c r="AS96" s="139"/>
      <c r="AT96" s="139"/>
      <c r="AU96" s="139"/>
      <c r="AV96" s="35">
        <f>SUM(B96,D96,F96,H96,J96,L96,N96,P96,R96,T96,V96,X96,Z96,AB139,AD96,AF96,AH96,AJ96,AL96,AN96)</f>
        <v>1322</v>
      </c>
      <c r="AW96" s="35">
        <f>SUM(C96,E96,G96,I96,K96,M96,O96,Q96,S96,U96,W96,Y96,AA96,AC139,AE96,AG96,AI96,AK96,AM96,AO96)</f>
        <v>4724.0273792769076</v>
      </c>
    </row>
    <row r="97" spans="1:49" ht="17.25" customHeight="1" x14ac:dyDescent="0.2">
      <c r="A97" s="41">
        <v>44652</v>
      </c>
      <c r="B97" s="148">
        <v>0</v>
      </c>
      <c r="C97" s="148">
        <v>0</v>
      </c>
      <c r="D97" s="34">
        <v>829</v>
      </c>
      <c r="E97" s="34">
        <v>829</v>
      </c>
      <c r="F97" s="34">
        <v>166</v>
      </c>
      <c r="G97" s="34">
        <v>570</v>
      </c>
      <c r="H97" s="38">
        <v>0</v>
      </c>
      <c r="I97" s="38">
        <v>0</v>
      </c>
      <c r="J97" s="34">
        <v>38</v>
      </c>
      <c r="K97" s="34">
        <v>48</v>
      </c>
      <c r="L97" s="38">
        <v>0</v>
      </c>
      <c r="M97" s="38">
        <v>0</v>
      </c>
      <c r="N97" s="34">
        <v>79</v>
      </c>
      <c r="O97" s="34">
        <v>79</v>
      </c>
      <c r="P97" s="145">
        <f t="shared" si="33"/>
        <v>1</v>
      </c>
      <c r="Q97" s="145">
        <f t="shared" si="28"/>
        <v>2696.0981626819507</v>
      </c>
      <c r="R97" s="38">
        <v>0</v>
      </c>
      <c r="S97" s="38">
        <v>0</v>
      </c>
      <c r="T97" s="38">
        <v>0</v>
      </c>
      <c r="U97" s="38">
        <v>0</v>
      </c>
      <c r="V97" s="29">
        <v>149</v>
      </c>
      <c r="W97" s="29">
        <v>250</v>
      </c>
      <c r="X97" s="38">
        <v>0</v>
      </c>
      <c r="Y97" s="38">
        <v>0</v>
      </c>
      <c r="Z97" s="29">
        <v>40</v>
      </c>
      <c r="AA97" s="29">
        <v>240</v>
      </c>
      <c r="AB97" s="145">
        <f t="shared" si="34"/>
        <v>2</v>
      </c>
      <c r="AC97" s="145">
        <f t="shared" si="23"/>
        <v>2.5679274296868773</v>
      </c>
      <c r="AD97" s="28"/>
      <c r="AE97" s="28"/>
      <c r="AF97" s="38">
        <v>0</v>
      </c>
      <c r="AG97" s="38">
        <v>0</v>
      </c>
      <c r="AH97" s="145">
        <v>0</v>
      </c>
      <c r="AI97" s="145">
        <v>0</v>
      </c>
      <c r="AJ97" s="38">
        <v>0</v>
      </c>
      <c r="AK97" s="38">
        <v>0</v>
      </c>
      <c r="AL97" s="38">
        <v>0</v>
      </c>
      <c r="AM97" s="38">
        <v>0</v>
      </c>
      <c r="AN97" s="126">
        <v>1</v>
      </c>
      <c r="AO97" s="126">
        <v>2</v>
      </c>
      <c r="AP97" s="139"/>
      <c r="AQ97" s="139"/>
      <c r="AR97" s="139"/>
      <c r="AS97" s="139"/>
      <c r="AT97" s="139"/>
      <c r="AU97" s="139"/>
      <c r="AV97" s="35">
        <f t="shared" ref="AV97:AW97" si="43">SUM(B97,D97,F97,H97,J97,L97,N97,P97,R97,T97,V97,X97,Z97,AB140,AD97,AF97,AH97,AJ97,AL97,AN97)</f>
        <v>1303</v>
      </c>
      <c r="AW97" s="35">
        <f t="shared" si="43"/>
        <v>4714.0981626819503</v>
      </c>
    </row>
    <row r="98" spans="1:49" ht="17.25" customHeight="1" x14ac:dyDescent="0.2">
      <c r="A98" s="41">
        <v>44682</v>
      </c>
      <c r="B98" s="148">
        <v>0</v>
      </c>
      <c r="C98" s="148">
        <v>0</v>
      </c>
      <c r="D98" s="34">
        <v>841</v>
      </c>
      <c r="E98" s="34">
        <v>841</v>
      </c>
      <c r="F98" s="34">
        <v>154</v>
      </c>
      <c r="G98" s="34">
        <v>534</v>
      </c>
      <c r="H98" s="38">
        <v>0</v>
      </c>
      <c r="I98" s="38">
        <v>0</v>
      </c>
      <c r="J98" s="34">
        <v>42</v>
      </c>
      <c r="K98" s="34">
        <v>53</v>
      </c>
      <c r="L98" s="38">
        <v>0</v>
      </c>
      <c r="M98" s="38">
        <v>0</v>
      </c>
      <c r="N98" s="34">
        <v>78</v>
      </c>
      <c r="O98" s="34">
        <v>78</v>
      </c>
      <c r="P98" s="145">
        <f t="shared" si="33"/>
        <v>1</v>
      </c>
      <c r="Q98" s="145">
        <f t="shared" si="28"/>
        <v>2696.1524972512161</v>
      </c>
      <c r="R98" s="38">
        <v>0</v>
      </c>
      <c r="S98" s="38">
        <v>0</v>
      </c>
      <c r="T98" s="38">
        <v>0</v>
      </c>
      <c r="U98" s="38">
        <v>0</v>
      </c>
      <c r="V98" s="29">
        <v>148</v>
      </c>
      <c r="W98" s="29">
        <v>248</v>
      </c>
      <c r="X98" s="38">
        <v>0</v>
      </c>
      <c r="Y98" s="38">
        <v>0</v>
      </c>
      <c r="Z98" s="29">
        <v>40</v>
      </c>
      <c r="AA98" s="29">
        <v>245</v>
      </c>
      <c r="AB98" s="145">
        <f t="shared" si="34"/>
        <v>2</v>
      </c>
      <c r="AC98" s="145">
        <f t="shared" si="23"/>
        <v>2.5660828339110018</v>
      </c>
      <c r="AD98" s="28"/>
      <c r="AE98" s="28"/>
      <c r="AF98" s="38">
        <v>0</v>
      </c>
      <c r="AG98" s="38">
        <v>0</v>
      </c>
      <c r="AH98" s="38">
        <v>0</v>
      </c>
      <c r="AI98" s="38">
        <v>0</v>
      </c>
      <c r="AJ98" s="38">
        <v>0</v>
      </c>
      <c r="AK98" s="38">
        <v>0</v>
      </c>
      <c r="AL98" s="38">
        <v>0</v>
      </c>
      <c r="AM98" s="38">
        <v>0</v>
      </c>
      <c r="AN98" s="126">
        <v>1</v>
      </c>
      <c r="AO98" s="126">
        <v>2</v>
      </c>
      <c r="AP98" s="139"/>
      <c r="AQ98" s="139"/>
      <c r="AR98" s="139"/>
      <c r="AS98" s="139"/>
      <c r="AT98" s="139"/>
      <c r="AU98" s="139"/>
      <c r="AV98" s="35">
        <f t="shared" ref="AV98:AW98" si="44">SUM(B98,D98,F98,H98,J98,L98,N98,P98,R98,T98,V98,X98,Z98,AB141,AD98,AF98,AH98,AJ98,AL98,AN98)</f>
        <v>1305</v>
      </c>
      <c r="AW98" s="35">
        <f t="shared" si="44"/>
        <v>4697.1524972512161</v>
      </c>
    </row>
    <row r="99" spans="1:49" ht="17.25" customHeight="1" x14ac:dyDescent="0.2">
      <c r="A99" s="41">
        <v>44713</v>
      </c>
      <c r="B99" s="148">
        <v>0</v>
      </c>
      <c r="C99" s="148">
        <v>0</v>
      </c>
      <c r="D99" s="34">
        <v>847</v>
      </c>
      <c r="E99" s="34">
        <v>847</v>
      </c>
      <c r="F99" s="34">
        <v>151</v>
      </c>
      <c r="G99" s="34">
        <v>524</v>
      </c>
      <c r="H99" s="38">
        <v>0</v>
      </c>
      <c r="I99" s="38">
        <v>0</v>
      </c>
      <c r="J99" s="34">
        <v>42</v>
      </c>
      <c r="K99" s="34">
        <v>54</v>
      </c>
      <c r="L99" s="38">
        <v>0</v>
      </c>
      <c r="M99" s="38">
        <v>0</v>
      </c>
      <c r="N99" s="34">
        <v>79</v>
      </c>
      <c r="O99" s="34">
        <v>79</v>
      </c>
      <c r="P99" s="145">
        <f t="shared" si="33"/>
        <v>1</v>
      </c>
      <c r="Q99" s="145">
        <f t="shared" si="28"/>
        <v>2696.1942045329743</v>
      </c>
      <c r="R99" s="38">
        <v>0</v>
      </c>
      <c r="S99" s="38">
        <v>0</v>
      </c>
      <c r="T99" s="38">
        <v>0</v>
      </c>
      <c r="U99" s="38">
        <v>0</v>
      </c>
      <c r="V99" s="34">
        <v>145</v>
      </c>
      <c r="W99" s="34">
        <v>245</v>
      </c>
      <c r="X99" s="38">
        <v>0</v>
      </c>
      <c r="Y99" s="38">
        <v>0</v>
      </c>
      <c r="Z99" s="29">
        <v>40</v>
      </c>
      <c r="AA99" s="34">
        <v>246</v>
      </c>
      <c r="AB99" s="145">
        <f t="shared" si="34"/>
        <v>2</v>
      </c>
      <c r="AC99" s="145">
        <f t="shared" si="23"/>
        <v>2.5646678502398208</v>
      </c>
      <c r="AD99" s="28"/>
      <c r="AE99" s="28"/>
      <c r="AF99" s="38">
        <v>0</v>
      </c>
      <c r="AG99" s="38">
        <v>0</v>
      </c>
      <c r="AH99" s="145">
        <v>0</v>
      </c>
      <c r="AI99" s="145">
        <v>0</v>
      </c>
      <c r="AJ99" s="38">
        <v>0</v>
      </c>
      <c r="AK99" s="38">
        <v>0</v>
      </c>
      <c r="AL99" s="38">
        <v>0</v>
      </c>
      <c r="AM99" s="38">
        <v>0</v>
      </c>
      <c r="AN99" s="126">
        <v>1</v>
      </c>
      <c r="AO99" s="126">
        <v>2</v>
      </c>
      <c r="AP99" s="139"/>
      <c r="AQ99" s="139"/>
      <c r="AR99" s="139"/>
      <c r="AS99" s="139"/>
      <c r="AT99" s="139"/>
      <c r="AU99" s="139"/>
      <c r="AV99" s="35">
        <f>SUM(B99,D99,F99,H99,J99,L99,N99,P99,R99,T99,V99,X99,Z99,AB142,AD99,AF99,AH99,AJ99,AL99,AN99)</f>
        <v>1306</v>
      </c>
      <c r="AW99" s="35">
        <f>SUM(C99,E99,G99,I99,K99,M99,O99,Q99,S99,U99,W99,Y99,AA99,AC142,AE99,AG99,AI99,AK99,AM99,AO99)</f>
        <v>4693.1942045329743</v>
      </c>
    </row>
    <row r="100" spans="1:49" ht="17.25" customHeight="1" x14ac:dyDescent="0.2">
      <c r="A100" s="41">
        <v>44743</v>
      </c>
      <c r="B100" s="148">
        <v>0</v>
      </c>
      <c r="C100" s="148">
        <v>0</v>
      </c>
      <c r="D100" s="34">
        <v>848</v>
      </c>
      <c r="E100" s="34">
        <v>848</v>
      </c>
      <c r="F100" s="34">
        <v>150</v>
      </c>
      <c r="G100" s="34">
        <v>521</v>
      </c>
      <c r="H100" s="38">
        <v>0</v>
      </c>
      <c r="I100" s="38">
        <v>0</v>
      </c>
      <c r="J100" s="34">
        <v>43</v>
      </c>
      <c r="K100" s="34">
        <v>54</v>
      </c>
      <c r="L100" s="38">
        <v>0</v>
      </c>
      <c r="M100" s="38">
        <v>0</v>
      </c>
      <c r="N100" s="34">
        <v>79</v>
      </c>
      <c r="O100" s="34">
        <v>79</v>
      </c>
      <c r="P100" s="145">
        <f t="shared" si="33"/>
        <v>1</v>
      </c>
      <c r="Q100" s="145">
        <f t="shared" si="28"/>
        <v>2696.2262192435883</v>
      </c>
      <c r="R100" s="38">
        <v>0</v>
      </c>
      <c r="S100" s="38">
        <v>0</v>
      </c>
      <c r="T100" s="38">
        <v>0</v>
      </c>
      <c r="U100" s="38">
        <v>0</v>
      </c>
      <c r="V100" s="34">
        <v>143</v>
      </c>
      <c r="W100" s="34">
        <v>243</v>
      </c>
      <c r="X100" s="38">
        <v>0</v>
      </c>
      <c r="Y100" s="38">
        <v>0</v>
      </c>
      <c r="Z100" s="29">
        <v>42</v>
      </c>
      <c r="AA100" s="34">
        <v>248</v>
      </c>
      <c r="AB100" s="145">
        <f t="shared" si="34"/>
        <v>2</v>
      </c>
      <c r="AC100" s="145">
        <f t="shared" si="23"/>
        <v>2.5635822434664615</v>
      </c>
      <c r="AD100" s="28"/>
      <c r="AE100" s="28"/>
      <c r="AF100" s="38">
        <v>0</v>
      </c>
      <c r="AG100" s="38">
        <v>0</v>
      </c>
      <c r="AH100" s="38">
        <v>0</v>
      </c>
      <c r="AI100" s="38">
        <v>0</v>
      </c>
      <c r="AJ100" s="38">
        <v>0</v>
      </c>
      <c r="AK100" s="38">
        <v>0</v>
      </c>
      <c r="AL100" s="38">
        <v>0</v>
      </c>
      <c r="AM100" s="38">
        <v>0</v>
      </c>
      <c r="AN100" s="126">
        <v>1</v>
      </c>
      <c r="AO100" s="126">
        <v>2</v>
      </c>
      <c r="AP100" s="139"/>
      <c r="AQ100" s="139"/>
      <c r="AR100" s="139"/>
      <c r="AS100" s="139"/>
      <c r="AT100" s="139"/>
      <c r="AU100" s="139"/>
      <c r="AV100" s="35">
        <f t="shared" ref="AV100:AV119" si="45">SUM(B100,D100,F100,H100,J100,L100,N100,P100,R100,T100,V100,X100,Z100,AB144,AD100,AF100,AH100,AJ100,AL100,AN100)</f>
        <v>1307</v>
      </c>
      <c r="AW100" s="35">
        <f t="shared" ref="AW100:AW119" si="46">SUM(C100,E100,G100,I100,K100,M100,O100,Q100,S100,U100,W100,Y100,AA100,AC144,AE100,AG100,AI100,AK100,AM100,AO100)</f>
        <v>4691.2262192435883</v>
      </c>
    </row>
    <row r="101" spans="1:49" ht="17.25" customHeight="1" x14ac:dyDescent="0.2">
      <c r="A101" s="41">
        <v>44774</v>
      </c>
      <c r="B101" s="148">
        <v>0</v>
      </c>
      <c r="C101" s="148">
        <v>0</v>
      </c>
      <c r="D101" s="34">
        <v>853</v>
      </c>
      <c r="E101" s="34">
        <v>853</v>
      </c>
      <c r="F101" s="34">
        <v>136</v>
      </c>
      <c r="G101" s="34">
        <v>500</v>
      </c>
      <c r="H101" s="38">
        <v>0</v>
      </c>
      <c r="I101" s="38">
        <v>0</v>
      </c>
      <c r="J101" s="34">
        <v>42</v>
      </c>
      <c r="K101" s="34">
        <v>51</v>
      </c>
      <c r="L101" s="38">
        <v>0</v>
      </c>
      <c r="M101" s="38">
        <v>0</v>
      </c>
      <c r="N101" s="34">
        <v>79</v>
      </c>
      <c r="O101" s="34">
        <v>79</v>
      </c>
      <c r="P101" s="145">
        <f t="shared" si="33"/>
        <v>1</v>
      </c>
      <c r="Q101" s="145">
        <f t="shared" si="28"/>
        <v>2696.2507936890011</v>
      </c>
      <c r="R101" s="38">
        <v>0</v>
      </c>
      <c r="S101" s="38">
        <v>0</v>
      </c>
      <c r="T101" s="38">
        <v>0</v>
      </c>
      <c r="U101" s="38">
        <v>0</v>
      </c>
      <c r="V101" s="34">
        <v>140</v>
      </c>
      <c r="W101" s="34">
        <v>240</v>
      </c>
      <c r="X101" s="38">
        <v>0</v>
      </c>
      <c r="Y101" s="38">
        <v>0</v>
      </c>
      <c r="Z101" s="29">
        <v>45</v>
      </c>
      <c r="AA101" s="34">
        <v>254</v>
      </c>
      <c r="AB101" s="145">
        <f t="shared" si="34"/>
        <v>2</v>
      </c>
      <c r="AC101" s="145">
        <f t="shared" si="23"/>
        <v>2.5627492549399418</v>
      </c>
      <c r="AD101" s="28"/>
      <c r="AE101" s="28"/>
      <c r="AF101" s="38">
        <v>0</v>
      </c>
      <c r="AG101" s="38">
        <v>0</v>
      </c>
      <c r="AH101" s="145">
        <v>0</v>
      </c>
      <c r="AI101" s="145">
        <v>0</v>
      </c>
      <c r="AJ101" s="38">
        <v>0</v>
      </c>
      <c r="AK101" s="38">
        <v>0</v>
      </c>
      <c r="AL101" s="38">
        <v>0</v>
      </c>
      <c r="AM101" s="38">
        <v>0</v>
      </c>
      <c r="AN101" s="126">
        <v>1</v>
      </c>
      <c r="AO101" s="126">
        <v>2</v>
      </c>
      <c r="AP101" s="139"/>
      <c r="AQ101" s="139"/>
      <c r="AR101" s="139"/>
      <c r="AS101" s="139"/>
      <c r="AT101" s="139"/>
      <c r="AU101" s="139"/>
      <c r="AV101" s="35">
        <f t="shared" si="45"/>
        <v>1297</v>
      </c>
      <c r="AW101" s="35">
        <f t="shared" si="46"/>
        <v>4675.2507936890015</v>
      </c>
    </row>
    <row r="102" spans="1:49" ht="17.25" customHeight="1" x14ac:dyDescent="0.2">
      <c r="A102" s="41">
        <v>44805</v>
      </c>
      <c r="B102" s="148">
        <v>0</v>
      </c>
      <c r="C102" s="148">
        <v>0</v>
      </c>
      <c r="D102" s="34">
        <v>857</v>
      </c>
      <c r="E102" s="34">
        <v>857</v>
      </c>
      <c r="F102" s="34">
        <v>155</v>
      </c>
      <c r="G102" s="34">
        <v>516</v>
      </c>
      <c r="H102" s="38">
        <v>0</v>
      </c>
      <c r="I102" s="38">
        <v>0</v>
      </c>
      <c r="J102" s="34">
        <v>49</v>
      </c>
      <c r="K102" s="34">
        <v>59</v>
      </c>
      <c r="L102" s="38">
        <v>0</v>
      </c>
      <c r="M102" s="38">
        <v>0</v>
      </c>
      <c r="N102" s="34">
        <v>79</v>
      </c>
      <c r="O102" s="34">
        <v>79</v>
      </c>
      <c r="P102" s="145">
        <f t="shared" si="33"/>
        <v>1</v>
      </c>
      <c r="Q102" s="145">
        <f t="shared" si="28"/>
        <v>2696.269657004947</v>
      </c>
      <c r="R102" s="38">
        <v>0</v>
      </c>
      <c r="S102" s="38">
        <v>0</v>
      </c>
      <c r="T102" s="38">
        <v>0</v>
      </c>
      <c r="U102" s="38">
        <v>0</v>
      </c>
      <c r="V102" s="34">
        <v>139</v>
      </c>
      <c r="W102" s="34">
        <v>239</v>
      </c>
      <c r="X102" s="38">
        <v>0</v>
      </c>
      <c r="Y102" s="38">
        <v>0</v>
      </c>
      <c r="Z102" s="29">
        <v>45</v>
      </c>
      <c r="AA102" s="34">
        <v>261</v>
      </c>
      <c r="AB102" s="145">
        <f t="shared" si="34"/>
        <v>2</v>
      </c>
      <c r="AC102" s="145">
        <f t="shared" si="23"/>
        <v>2.5621100421767253</v>
      </c>
      <c r="AD102" s="28"/>
      <c r="AE102" s="28"/>
      <c r="AF102" s="38">
        <v>0</v>
      </c>
      <c r="AG102" s="38">
        <v>0</v>
      </c>
      <c r="AH102" s="38">
        <v>0</v>
      </c>
      <c r="AI102" s="38">
        <v>0</v>
      </c>
      <c r="AJ102" s="38">
        <v>0</v>
      </c>
      <c r="AK102" s="38">
        <v>0</v>
      </c>
      <c r="AL102" s="38">
        <v>0</v>
      </c>
      <c r="AM102" s="38">
        <v>0</v>
      </c>
      <c r="AN102" s="126">
        <v>1</v>
      </c>
      <c r="AO102" s="126">
        <v>2</v>
      </c>
      <c r="AP102" s="139"/>
      <c r="AQ102" s="139"/>
      <c r="AR102" s="139"/>
      <c r="AS102" s="139"/>
      <c r="AT102" s="139"/>
      <c r="AU102" s="139"/>
      <c r="AV102" s="35">
        <f t="shared" si="45"/>
        <v>1326</v>
      </c>
      <c r="AW102" s="35">
        <f t="shared" si="46"/>
        <v>4709.2696570049466</v>
      </c>
    </row>
    <row r="103" spans="1:49" ht="17.25" customHeight="1" x14ac:dyDescent="0.2">
      <c r="A103" s="41">
        <v>44835</v>
      </c>
      <c r="B103" s="148">
        <v>0</v>
      </c>
      <c r="C103" s="148">
        <v>0</v>
      </c>
      <c r="D103" s="148">
        <v>857</v>
      </c>
      <c r="E103" s="148">
        <v>857</v>
      </c>
      <c r="F103" s="34">
        <v>182</v>
      </c>
      <c r="G103" s="34">
        <v>615</v>
      </c>
      <c r="H103" s="38">
        <v>0</v>
      </c>
      <c r="I103" s="38">
        <v>0</v>
      </c>
      <c r="J103" s="148">
        <v>49</v>
      </c>
      <c r="K103" s="148">
        <v>59</v>
      </c>
      <c r="L103" s="28"/>
      <c r="M103" s="28"/>
      <c r="N103" s="34">
        <v>79</v>
      </c>
      <c r="O103" s="34">
        <v>79</v>
      </c>
      <c r="P103" s="145">
        <f t="shared" si="33"/>
        <v>1</v>
      </c>
      <c r="Q103" s="145">
        <f t="shared" si="28"/>
        <v>2696.2841364142455</v>
      </c>
      <c r="R103" s="38">
        <v>0</v>
      </c>
      <c r="S103" s="38">
        <v>0</v>
      </c>
      <c r="T103" s="38">
        <v>0</v>
      </c>
      <c r="U103" s="38">
        <v>0</v>
      </c>
      <c r="V103" s="38">
        <v>139</v>
      </c>
      <c r="W103" s="38">
        <v>239</v>
      </c>
      <c r="X103" s="38">
        <v>0</v>
      </c>
      <c r="Y103" s="38">
        <v>0</v>
      </c>
      <c r="Z103" s="29">
        <v>45</v>
      </c>
      <c r="AA103" s="34">
        <v>264</v>
      </c>
      <c r="AB103" s="145">
        <f t="shared" si="34"/>
        <v>2</v>
      </c>
      <c r="AC103" s="145">
        <f t="shared" si="23"/>
        <v>2.5616194963148957</v>
      </c>
      <c r="AD103" s="28"/>
      <c r="AE103" s="28"/>
      <c r="AF103" s="38">
        <v>0</v>
      </c>
      <c r="AG103" s="38">
        <v>0</v>
      </c>
      <c r="AH103" s="145">
        <v>0</v>
      </c>
      <c r="AI103" s="145">
        <v>0</v>
      </c>
      <c r="AJ103" s="38">
        <v>0</v>
      </c>
      <c r="AK103" s="38">
        <v>0</v>
      </c>
      <c r="AL103" s="38">
        <v>0</v>
      </c>
      <c r="AM103" s="38">
        <v>0</v>
      </c>
      <c r="AN103" s="126">
        <v>1</v>
      </c>
      <c r="AO103" s="126">
        <v>2</v>
      </c>
      <c r="AP103" s="139"/>
      <c r="AQ103" s="139"/>
      <c r="AR103" s="139"/>
      <c r="AS103" s="139"/>
      <c r="AT103" s="139"/>
      <c r="AU103" s="139"/>
      <c r="AV103" s="35">
        <f t="shared" si="45"/>
        <v>1353</v>
      </c>
      <c r="AW103" s="35">
        <f t="shared" si="46"/>
        <v>4811.2841364142459</v>
      </c>
    </row>
    <row r="104" spans="1:49" ht="17.25" customHeight="1" x14ac:dyDescent="0.2">
      <c r="A104" s="41">
        <v>44866</v>
      </c>
      <c r="B104" s="148">
        <v>0</v>
      </c>
      <c r="C104" s="148">
        <v>0</v>
      </c>
      <c r="D104" s="148">
        <v>857</v>
      </c>
      <c r="E104" s="148">
        <v>857</v>
      </c>
      <c r="F104" s="34">
        <v>166</v>
      </c>
      <c r="G104" s="34">
        <v>566</v>
      </c>
      <c r="H104" s="38">
        <v>0</v>
      </c>
      <c r="I104" s="38">
        <v>0</v>
      </c>
      <c r="J104" s="148">
        <v>49</v>
      </c>
      <c r="K104" s="148">
        <v>59</v>
      </c>
      <c r="L104" s="28"/>
      <c r="M104" s="28"/>
      <c r="N104" s="34">
        <v>79</v>
      </c>
      <c r="O104" s="34">
        <v>79</v>
      </c>
      <c r="P104" s="145">
        <f t="shared" si="33"/>
        <v>1</v>
      </c>
      <c r="Q104" s="145">
        <f t="shared" si="28"/>
        <v>2696.295250747622</v>
      </c>
      <c r="R104" s="38">
        <v>0</v>
      </c>
      <c r="S104" s="38">
        <v>0</v>
      </c>
      <c r="T104" s="38">
        <v>0</v>
      </c>
      <c r="U104" s="38">
        <v>0</v>
      </c>
      <c r="V104" s="38">
        <v>139</v>
      </c>
      <c r="W104" s="38">
        <v>239</v>
      </c>
      <c r="X104" s="38">
        <v>0</v>
      </c>
      <c r="Y104" s="38">
        <v>0</v>
      </c>
      <c r="Z104" s="29">
        <v>49</v>
      </c>
      <c r="AA104" s="34">
        <v>268</v>
      </c>
      <c r="AB104" s="145">
        <f t="shared" si="34"/>
        <v>2</v>
      </c>
      <c r="AC104" s="145">
        <f t="shared" si="23"/>
        <v>2.5612430207931993</v>
      </c>
      <c r="AD104" s="28"/>
      <c r="AE104" s="28"/>
      <c r="AF104" s="38">
        <v>0</v>
      </c>
      <c r="AG104" s="38">
        <v>0</v>
      </c>
      <c r="AH104" s="38">
        <v>0</v>
      </c>
      <c r="AI104" s="38">
        <v>0</v>
      </c>
      <c r="AJ104" s="38">
        <v>0</v>
      </c>
      <c r="AK104" s="38">
        <v>0</v>
      </c>
      <c r="AL104" s="38">
        <v>0</v>
      </c>
      <c r="AM104" s="38">
        <v>0</v>
      </c>
      <c r="AN104" s="126">
        <v>1</v>
      </c>
      <c r="AO104" s="126">
        <v>2</v>
      </c>
      <c r="AP104" s="139"/>
      <c r="AQ104" s="139"/>
      <c r="AR104" s="139"/>
      <c r="AS104" s="139"/>
      <c r="AT104" s="139"/>
      <c r="AU104" s="139"/>
      <c r="AV104" s="35">
        <f t="shared" si="45"/>
        <v>1341</v>
      </c>
      <c r="AW104" s="35">
        <f t="shared" si="46"/>
        <v>4766.295250747622</v>
      </c>
    </row>
    <row r="105" spans="1:49" ht="17.25" customHeight="1" x14ac:dyDescent="0.2">
      <c r="A105" s="41">
        <v>44896</v>
      </c>
      <c r="B105" s="148">
        <v>0</v>
      </c>
      <c r="C105" s="148">
        <v>0</v>
      </c>
      <c r="D105" s="148">
        <v>857</v>
      </c>
      <c r="E105" s="148">
        <v>857</v>
      </c>
      <c r="F105" s="34">
        <v>133</v>
      </c>
      <c r="G105" s="34">
        <v>477</v>
      </c>
      <c r="H105" s="38">
        <v>0</v>
      </c>
      <c r="I105" s="38">
        <v>0</v>
      </c>
      <c r="J105" s="148">
        <v>49</v>
      </c>
      <c r="K105" s="148">
        <v>59</v>
      </c>
      <c r="L105" s="28"/>
      <c r="M105" s="28"/>
      <c r="N105" s="34">
        <v>78</v>
      </c>
      <c r="O105" s="34">
        <v>78</v>
      </c>
      <c r="P105" s="145">
        <f t="shared" si="33"/>
        <v>1</v>
      </c>
      <c r="Q105" s="145">
        <f t="shared" si="28"/>
        <v>2696.3037820491677</v>
      </c>
      <c r="R105" s="38">
        <v>0</v>
      </c>
      <c r="S105" s="38">
        <v>0</v>
      </c>
      <c r="T105" s="38">
        <v>0</v>
      </c>
      <c r="U105" s="38">
        <v>0</v>
      </c>
      <c r="V105" s="38">
        <v>139</v>
      </c>
      <c r="W105" s="38">
        <v>239</v>
      </c>
      <c r="X105" s="38">
        <v>0</v>
      </c>
      <c r="Y105" s="38">
        <v>0</v>
      </c>
      <c r="Z105" s="29">
        <v>49</v>
      </c>
      <c r="AA105" s="34">
        <v>269</v>
      </c>
      <c r="AB105" s="145">
        <f t="shared" si="34"/>
        <v>2</v>
      </c>
      <c r="AC105" s="145">
        <f t="shared" si="23"/>
        <v>2.5609540788705205</v>
      </c>
      <c r="AD105" s="28"/>
      <c r="AE105" s="28"/>
      <c r="AF105" s="38">
        <v>0</v>
      </c>
      <c r="AG105" s="38">
        <v>0</v>
      </c>
      <c r="AH105" s="145">
        <v>0</v>
      </c>
      <c r="AI105" s="145">
        <v>0</v>
      </c>
      <c r="AJ105" s="38">
        <v>0</v>
      </c>
      <c r="AK105" s="38">
        <v>0</v>
      </c>
      <c r="AL105" s="38">
        <v>0</v>
      </c>
      <c r="AM105" s="38">
        <v>0</v>
      </c>
      <c r="AN105" s="126">
        <v>1</v>
      </c>
      <c r="AO105" s="126">
        <v>2</v>
      </c>
      <c r="AP105" s="139"/>
      <c r="AQ105" s="139"/>
      <c r="AR105" s="139"/>
      <c r="AS105" s="139"/>
      <c r="AT105" s="139"/>
      <c r="AU105" s="139"/>
      <c r="AV105" s="35">
        <f t="shared" si="45"/>
        <v>1307</v>
      </c>
      <c r="AW105" s="35">
        <f t="shared" si="46"/>
        <v>4677.3037820491681</v>
      </c>
    </row>
    <row r="106" spans="1:49" ht="17.25" customHeight="1" x14ac:dyDescent="0.2">
      <c r="A106" s="41">
        <v>44927</v>
      </c>
      <c r="B106" s="148">
        <v>0</v>
      </c>
      <c r="C106" s="148">
        <v>0</v>
      </c>
      <c r="D106" s="148">
        <v>857</v>
      </c>
      <c r="E106" s="148">
        <v>857</v>
      </c>
      <c r="F106" s="34">
        <v>161</v>
      </c>
      <c r="G106" s="34">
        <v>557</v>
      </c>
      <c r="H106" s="38">
        <v>0</v>
      </c>
      <c r="I106" s="38">
        <v>0</v>
      </c>
      <c r="J106" s="148">
        <v>49</v>
      </c>
      <c r="K106" s="148">
        <v>59</v>
      </c>
      <c r="L106" s="28"/>
      <c r="M106" s="28"/>
      <c r="N106" s="34">
        <v>78</v>
      </c>
      <c r="O106" s="34">
        <v>78</v>
      </c>
      <c r="P106" s="145">
        <f t="shared" si="33"/>
        <v>1</v>
      </c>
      <c r="Q106" s="145">
        <f t="shared" si="28"/>
        <v>2696.3103306259509</v>
      </c>
      <c r="R106" s="38">
        <v>0</v>
      </c>
      <c r="S106" s="38">
        <v>0</v>
      </c>
      <c r="T106" s="38">
        <v>0</v>
      </c>
      <c r="U106" s="38">
        <v>0</v>
      </c>
      <c r="V106" s="38">
        <v>139</v>
      </c>
      <c r="W106" s="38">
        <v>239</v>
      </c>
      <c r="X106" s="38">
        <v>0</v>
      </c>
      <c r="Y106" s="38">
        <v>0</v>
      </c>
      <c r="Z106" s="29">
        <v>49</v>
      </c>
      <c r="AA106" s="34">
        <v>269</v>
      </c>
      <c r="AB106" s="145">
        <f t="shared" si="34"/>
        <v>2</v>
      </c>
      <c r="AC106" s="145">
        <f t="shared" si="23"/>
        <v>2.5607323114694429</v>
      </c>
      <c r="AD106" s="28"/>
      <c r="AE106" s="28"/>
      <c r="AF106" s="38">
        <v>0</v>
      </c>
      <c r="AG106" s="38">
        <v>0</v>
      </c>
      <c r="AH106" s="38">
        <v>0</v>
      </c>
      <c r="AI106" s="38">
        <v>0</v>
      </c>
      <c r="AJ106" s="38">
        <v>0</v>
      </c>
      <c r="AK106" s="38">
        <v>0</v>
      </c>
      <c r="AL106" s="38">
        <v>0</v>
      </c>
      <c r="AM106" s="38">
        <v>0</v>
      </c>
      <c r="AN106" s="126">
        <v>1</v>
      </c>
      <c r="AO106" s="126">
        <v>2</v>
      </c>
      <c r="AP106" s="139"/>
      <c r="AQ106" s="139"/>
      <c r="AR106" s="139"/>
      <c r="AS106" s="139"/>
      <c r="AT106" s="139"/>
      <c r="AU106" s="139"/>
      <c r="AV106" s="35">
        <f t="shared" si="45"/>
        <v>1335</v>
      </c>
      <c r="AW106" s="35">
        <f t="shared" si="46"/>
        <v>4757.3103306259509</v>
      </c>
    </row>
    <row r="107" spans="1:49" ht="17.25" customHeight="1" x14ac:dyDescent="0.2">
      <c r="A107" s="41">
        <v>44958</v>
      </c>
      <c r="B107" s="148">
        <v>0</v>
      </c>
      <c r="C107" s="148">
        <v>0</v>
      </c>
      <c r="D107" s="148">
        <v>857</v>
      </c>
      <c r="E107" s="148">
        <v>857</v>
      </c>
      <c r="F107" s="34">
        <v>165</v>
      </c>
      <c r="G107" s="34">
        <v>425</v>
      </c>
      <c r="H107" s="38">
        <v>0</v>
      </c>
      <c r="I107" s="38">
        <v>0</v>
      </c>
      <c r="J107" s="148">
        <v>49</v>
      </c>
      <c r="K107" s="148">
        <v>59</v>
      </c>
      <c r="L107" s="28"/>
      <c r="M107" s="28"/>
      <c r="N107" s="34">
        <v>79</v>
      </c>
      <c r="O107" s="34">
        <v>79</v>
      </c>
      <c r="P107" s="145">
        <f t="shared" si="33"/>
        <v>1</v>
      </c>
      <c r="Q107" s="145">
        <f t="shared" si="28"/>
        <v>2696.315357270802</v>
      </c>
      <c r="R107" s="38">
        <v>0</v>
      </c>
      <c r="S107" s="38">
        <v>0</v>
      </c>
      <c r="T107" s="38">
        <v>0</v>
      </c>
      <c r="U107" s="38">
        <v>0</v>
      </c>
      <c r="V107" s="38">
        <v>139</v>
      </c>
      <c r="W107" s="38">
        <v>239</v>
      </c>
      <c r="X107" s="38">
        <v>0</v>
      </c>
      <c r="Y107" s="38">
        <v>0</v>
      </c>
      <c r="Z107" s="29">
        <v>49</v>
      </c>
      <c r="AA107" s="34">
        <v>269</v>
      </c>
      <c r="AB107" s="145">
        <f t="shared" si="34"/>
        <v>2</v>
      </c>
      <c r="AC107" s="145">
        <f t="shared" si="23"/>
        <v>2.560562097659179</v>
      </c>
      <c r="AD107" s="28"/>
      <c r="AE107" s="28"/>
      <c r="AF107" s="38">
        <v>0</v>
      </c>
      <c r="AG107" s="38">
        <v>0</v>
      </c>
      <c r="AH107" s="145">
        <v>0</v>
      </c>
      <c r="AI107" s="145">
        <v>0</v>
      </c>
      <c r="AJ107" s="38">
        <v>0</v>
      </c>
      <c r="AK107" s="38">
        <v>0</v>
      </c>
      <c r="AL107" s="38">
        <v>0</v>
      </c>
      <c r="AM107" s="38">
        <v>0</v>
      </c>
      <c r="AN107" s="126">
        <v>2</v>
      </c>
      <c r="AO107" s="126">
        <v>3</v>
      </c>
      <c r="AP107" s="139"/>
      <c r="AQ107" s="139"/>
      <c r="AR107" s="139"/>
      <c r="AS107" s="139"/>
      <c r="AT107" s="139"/>
      <c r="AU107" s="139"/>
      <c r="AV107" s="35">
        <f t="shared" si="45"/>
        <v>1341</v>
      </c>
      <c r="AW107" s="35">
        <f t="shared" si="46"/>
        <v>4627.3153572708015</v>
      </c>
    </row>
    <row r="108" spans="1:49" ht="17.25" customHeight="1" x14ac:dyDescent="0.2">
      <c r="A108" s="41">
        <v>44986</v>
      </c>
      <c r="B108" s="148">
        <v>0</v>
      </c>
      <c r="C108" s="148">
        <v>0</v>
      </c>
      <c r="D108" s="148">
        <v>857</v>
      </c>
      <c r="E108" s="148">
        <v>857</v>
      </c>
      <c r="F108" s="34">
        <v>176</v>
      </c>
      <c r="G108" s="34">
        <v>452</v>
      </c>
      <c r="H108" s="38">
        <v>0</v>
      </c>
      <c r="I108" s="38">
        <v>0</v>
      </c>
      <c r="J108" s="148">
        <v>49</v>
      </c>
      <c r="K108" s="148">
        <v>59</v>
      </c>
      <c r="L108" s="28"/>
      <c r="M108" s="28"/>
      <c r="N108" s="34">
        <v>78</v>
      </c>
      <c r="O108" s="34">
        <v>78</v>
      </c>
      <c r="P108" s="145">
        <f t="shared" si="33"/>
        <v>1</v>
      </c>
      <c r="Q108" s="145">
        <f t="shared" si="28"/>
        <v>2696.3192156890559</v>
      </c>
      <c r="R108" s="38">
        <v>0</v>
      </c>
      <c r="S108" s="38">
        <v>0</v>
      </c>
      <c r="T108" s="38">
        <v>0</v>
      </c>
      <c r="U108" s="38">
        <v>0</v>
      </c>
      <c r="V108" s="38">
        <v>139</v>
      </c>
      <c r="W108" s="38">
        <v>239</v>
      </c>
      <c r="X108" s="38">
        <v>0</v>
      </c>
      <c r="Y108" s="38">
        <v>0</v>
      </c>
      <c r="Z108" s="29">
        <v>49</v>
      </c>
      <c r="AA108" s="34">
        <v>269</v>
      </c>
      <c r="AB108" s="145">
        <f t="shared" si="34"/>
        <v>2</v>
      </c>
      <c r="AC108" s="145">
        <f t="shared" si="23"/>
        <v>2.5604314505884935</v>
      </c>
      <c r="AD108" s="28"/>
      <c r="AE108" s="28"/>
      <c r="AF108" s="38">
        <v>0</v>
      </c>
      <c r="AG108" s="38">
        <v>0</v>
      </c>
      <c r="AH108" s="38">
        <v>0</v>
      </c>
      <c r="AI108" s="38">
        <v>0</v>
      </c>
      <c r="AJ108" s="38">
        <v>0</v>
      </c>
      <c r="AK108" s="38">
        <v>0</v>
      </c>
      <c r="AL108" s="38">
        <v>0</v>
      </c>
      <c r="AM108" s="38">
        <v>0</v>
      </c>
      <c r="AN108" s="126">
        <v>3</v>
      </c>
      <c r="AO108" s="126">
        <v>4</v>
      </c>
      <c r="AP108" s="139"/>
      <c r="AQ108" s="139"/>
      <c r="AR108" s="139"/>
      <c r="AS108" s="139"/>
      <c r="AT108" s="139"/>
      <c r="AU108" s="139"/>
      <c r="AV108" s="35">
        <f t="shared" si="45"/>
        <v>1352</v>
      </c>
      <c r="AW108" s="35">
        <f t="shared" si="46"/>
        <v>4654.3192156890564</v>
      </c>
    </row>
    <row r="109" spans="1:49" ht="17.25" customHeight="1" x14ac:dyDescent="0.2">
      <c r="A109" s="41">
        <v>45017</v>
      </c>
      <c r="B109" s="148">
        <v>0</v>
      </c>
      <c r="C109" s="148">
        <v>0</v>
      </c>
      <c r="D109" s="148">
        <v>857</v>
      </c>
      <c r="E109" s="148">
        <v>857</v>
      </c>
      <c r="F109" s="34">
        <v>171</v>
      </c>
      <c r="G109" s="34">
        <v>440</v>
      </c>
      <c r="H109" s="38">
        <v>0</v>
      </c>
      <c r="I109" s="38">
        <v>0</v>
      </c>
      <c r="J109" s="34">
        <v>42</v>
      </c>
      <c r="K109" s="34">
        <v>57</v>
      </c>
      <c r="L109" s="28"/>
      <c r="M109" s="28"/>
      <c r="N109" s="34">
        <v>79</v>
      </c>
      <c r="O109" s="34">
        <v>79</v>
      </c>
      <c r="P109" s="145">
        <f t="shared" si="33"/>
        <v>1</v>
      </c>
      <c r="Q109" s="145">
        <f t="shared" si="28"/>
        <v>2696.3221773832643</v>
      </c>
      <c r="R109" s="38">
        <v>0</v>
      </c>
      <c r="S109" s="38">
        <v>0</v>
      </c>
      <c r="T109" s="38">
        <v>0</v>
      </c>
      <c r="U109" s="38">
        <v>0</v>
      </c>
      <c r="V109" s="29">
        <v>137</v>
      </c>
      <c r="W109" s="29">
        <v>233</v>
      </c>
      <c r="X109" s="38">
        <v>0</v>
      </c>
      <c r="Y109" s="38">
        <v>0</v>
      </c>
      <c r="Z109" s="29">
        <v>51</v>
      </c>
      <c r="AA109" s="29">
        <v>282</v>
      </c>
      <c r="AB109" s="145">
        <f t="shared" si="34"/>
        <v>2</v>
      </c>
      <c r="AC109" s="145">
        <f t="shared" si="23"/>
        <v>2.5603311714835373</v>
      </c>
      <c r="AD109" s="28"/>
      <c r="AE109" s="28"/>
      <c r="AF109" s="38">
        <v>0</v>
      </c>
      <c r="AG109" s="38">
        <v>0</v>
      </c>
      <c r="AH109" s="145">
        <v>0</v>
      </c>
      <c r="AI109" s="145">
        <v>0</v>
      </c>
      <c r="AJ109" s="38">
        <v>0</v>
      </c>
      <c r="AK109" s="38">
        <v>0</v>
      </c>
      <c r="AL109" s="38">
        <v>0</v>
      </c>
      <c r="AM109" s="38">
        <v>0</v>
      </c>
      <c r="AN109" s="126">
        <v>2</v>
      </c>
      <c r="AO109" s="126">
        <v>3</v>
      </c>
      <c r="AP109" s="139"/>
      <c r="AQ109" s="139"/>
      <c r="AR109" s="139"/>
      <c r="AS109" s="139"/>
      <c r="AT109" s="139"/>
      <c r="AU109" s="139"/>
      <c r="AV109" s="35">
        <f t="shared" si="45"/>
        <v>1340</v>
      </c>
      <c r="AW109" s="35">
        <f t="shared" si="46"/>
        <v>4647.3221773832647</v>
      </c>
    </row>
    <row r="110" spans="1:49" ht="17.25" customHeight="1" x14ac:dyDescent="0.2">
      <c r="A110" s="41">
        <v>45047</v>
      </c>
      <c r="B110" s="148">
        <v>0</v>
      </c>
      <c r="C110" s="148">
        <v>0</v>
      </c>
      <c r="D110" s="148">
        <v>857</v>
      </c>
      <c r="E110" s="148">
        <v>857</v>
      </c>
      <c r="F110" s="34">
        <v>163</v>
      </c>
      <c r="G110" s="34">
        <v>431</v>
      </c>
      <c r="H110" s="38">
        <v>0</v>
      </c>
      <c r="I110" s="38">
        <v>0</v>
      </c>
      <c r="J110" s="34">
        <v>56</v>
      </c>
      <c r="K110" s="34">
        <v>72</v>
      </c>
      <c r="L110" s="28"/>
      <c r="M110" s="28"/>
      <c r="N110" s="34">
        <v>75</v>
      </c>
      <c r="O110" s="34">
        <v>75</v>
      </c>
      <c r="P110" s="145">
        <f t="shared" si="33"/>
        <v>1</v>
      </c>
      <c r="Q110" s="145">
        <f t="shared" si="28"/>
        <v>2696.3244507579184</v>
      </c>
      <c r="R110" s="38">
        <v>0</v>
      </c>
      <c r="S110" s="38">
        <v>0</v>
      </c>
      <c r="T110" s="38">
        <v>0</v>
      </c>
      <c r="U110" s="38">
        <v>0</v>
      </c>
      <c r="V110" s="29">
        <v>138</v>
      </c>
      <c r="W110" s="29">
        <v>234</v>
      </c>
      <c r="X110" s="38">
        <v>0</v>
      </c>
      <c r="Y110" s="38">
        <v>0</v>
      </c>
      <c r="Z110" s="29">
        <v>50</v>
      </c>
      <c r="AA110" s="29">
        <v>281</v>
      </c>
      <c r="AB110" s="145">
        <f t="shared" si="34"/>
        <v>2</v>
      </c>
      <c r="AC110" s="145">
        <f t="shared" si="23"/>
        <v>2.5602542007198044</v>
      </c>
      <c r="AD110" s="28"/>
      <c r="AE110" s="28"/>
      <c r="AF110" s="38">
        <v>0</v>
      </c>
      <c r="AG110" s="38">
        <v>0</v>
      </c>
      <c r="AH110" s="38">
        <v>0</v>
      </c>
      <c r="AI110" s="38">
        <v>0</v>
      </c>
      <c r="AJ110" s="38">
        <v>0</v>
      </c>
      <c r="AK110" s="38">
        <v>0</v>
      </c>
      <c r="AL110" s="38">
        <v>0</v>
      </c>
      <c r="AM110" s="38">
        <v>0</v>
      </c>
      <c r="AN110" s="126">
        <v>2</v>
      </c>
      <c r="AO110" s="126">
        <v>3</v>
      </c>
      <c r="AP110" s="139"/>
      <c r="AQ110" s="139"/>
      <c r="AR110" s="139"/>
      <c r="AS110" s="139"/>
      <c r="AT110" s="139"/>
      <c r="AU110" s="139"/>
      <c r="AV110" s="35">
        <f t="shared" si="45"/>
        <v>1342</v>
      </c>
      <c r="AW110" s="35">
        <f t="shared" si="46"/>
        <v>4649.3244507579184</v>
      </c>
    </row>
    <row r="111" spans="1:49" ht="17.25" customHeight="1" x14ac:dyDescent="0.2">
      <c r="A111" s="41">
        <v>45078</v>
      </c>
      <c r="B111" s="148">
        <v>0</v>
      </c>
      <c r="C111" s="148">
        <v>0</v>
      </c>
      <c r="D111" s="148">
        <v>857</v>
      </c>
      <c r="E111" s="148">
        <v>857</v>
      </c>
      <c r="F111" s="34">
        <v>153</v>
      </c>
      <c r="G111" s="34">
        <v>409</v>
      </c>
      <c r="H111" s="38">
        <v>0</v>
      </c>
      <c r="I111" s="38">
        <v>0</v>
      </c>
      <c r="J111" s="34">
        <v>46</v>
      </c>
      <c r="K111" s="34">
        <v>57</v>
      </c>
      <c r="L111" s="28"/>
      <c r="M111" s="28"/>
      <c r="N111" s="34">
        <v>75</v>
      </c>
      <c r="O111" s="34">
        <v>75</v>
      </c>
      <c r="P111" s="145">
        <f t="shared" si="33"/>
        <v>1</v>
      </c>
      <c r="Q111" s="145">
        <f t="shared" si="28"/>
        <v>2696.326195783131</v>
      </c>
      <c r="R111" s="38">
        <v>0</v>
      </c>
      <c r="S111" s="38">
        <v>0</v>
      </c>
      <c r="T111" s="38">
        <v>0</v>
      </c>
      <c r="U111" s="38">
        <v>0</v>
      </c>
      <c r="V111" s="29">
        <v>138</v>
      </c>
      <c r="W111" s="29">
        <v>234</v>
      </c>
      <c r="X111" s="38">
        <v>0</v>
      </c>
      <c r="Y111" s="38">
        <v>0</v>
      </c>
      <c r="Z111" s="29">
        <v>50</v>
      </c>
      <c r="AA111" s="29">
        <v>280</v>
      </c>
      <c r="AB111" s="145">
        <f t="shared" si="34"/>
        <v>2</v>
      </c>
      <c r="AC111" s="145">
        <f t="shared" si="23"/>
        <v>2.5601951201570388</v>
      </c>
      <c r="AD111" s="28"/>
      <c r="AE111" s="28"/>
      <c r="AF111" s="38">
        <v>0</v>
      </c>
      <c r="AG111" s="38">
        <v>0</v>
      </c>
      <c r="AH111" s="145">
        <v>0</v>
      </c>
      <c r="AI111" s="145">
        <v>0</v>
      </c>
      <c r="AJ111" s="38">
        <v>0</v>
      </c>
      <c r="AK111" s="38">
        <v>0</v>
      </c>
      <c r="AL111" s="38">
        <v>0</v>
      </c>
      <c r="AM111" s="38">
        <v>0</v>
      </c>
      <c r="AN111" s="126">
        <v>2</v>
      </c>
      <c r="AO111" s="126">
        <v>3</v>
      </c>
      <c r="AP111" s="139"/>
      <c r="AQ111" s="139"/>
      <c r="AR111" s="139"/>
      <c r="AS111" s="139"/>
      <c r="AT111" s="139"/>
      <c r="AU111" s="139"/>
      <c r="AV111" s="35">
        <f t="shared" si="45"/>
        <v>1322</v>
      </c>
      <c r="AW111" s="35">
        <f t="shared" si="46"/>
        <v>4611.326195783131</v>
      </c>
    </row>
    <row r="112" spans="1:49" ht="17.25" customHeight="1" x14ac:dyDescent="0.2">
      <c r="A112" s="41">
        <v>45108</v>
      </c>
      <c r="B112" s="148">
        <v>0</v>
      </c>
      <c r="C112" s="148">
        <v>0</v>
      </c>
      <c r="D112" s="34">
        <v>902</v>
      </c>
      <c r="E112" s="34">
        <v>902</v>
      </c>
      <c r="F112" s="34">
        <v>143</v>
      </c>
      <c r="G112" s="34">
        <v>389</v>
      </c>
      <c r="H112" s="38">
        <v>0</v>
      </c>
      <c r="I112" s="38">
        <v>0</v>
      </c>
      <c r="J112" s="34">
        <v>48</v>
      </c>
      <c r="K112" s="34">
        <v>83</v>
      </c>
      <c r="L112" s="28"/>
      <c r="M112" s="28"/>
      <c r="N112" s="34">
        <v>75</v>
      </c>
      <c r="O112" s="34">
        <v>75</v>
      </c>
      <c r="P112" s="145">
        <f t="shared" si="33"/>
        <v>1</v>
      </c>
      <c r="Q112" s="145">
        <f t="shared" si="28"/>
        <v>2696.3275352510841</v>
      </c>
      <c r="R112" s="38">
        <v>0</v>
      </c>
      <c r="S112" s="38">
        <v>0</v>
      </c>
      <c r="T112" s="38">
        <v>0</v>
      </c>
      <c r="U112" s="38">
        <v>0</v>
      </c>
      <c r="V112" s="29">
        <v>138</v>
      </c>
      <c r="W112" s="29">
        <v>234</v>
      </c>
      <c r="X112" s="38">
        <v>0</v>
      </c>
      <c r="Y112" s="38">
        <v>0</v>
      </c>
      <c r="Z112" s="38">
        <f>+Z111+(Z109*(POWER((Z111/Z109),(0.333333333333333))-1))</f>
        <v>49.664463970107171</v>
      </c>
      <c r="AA112" s="38">
        <f>+AA111+(AA109*(POWER((AA111/AA109),(0.333333333333333))-1))</f>
        <v>279.3317510499021</v>
      </c>
      <c r="AB112" s="145">
        <f t="shared" si="34"/>
        <v>2</v>
      </c>
      <c r="AC112" s="145">
        <f t="shared" si="23"/>
        <v>2.5601497713214512</v>
      </c>
      <c r="AD112" s="28"/>
      <c r="AE112" s="28"/>
      <c r="AF112" s="38">
        <v>0</v>
      </c>
      <c r="AG112" s="38">
        <v>0</v>
      </c>
      <c r="AH112" s="38">
        <v>0</v>
      </c>
      <c r="AI112" s="38">
        <v>0</v>
      </c>
      <c r="AJ112" s="38">
        <v>0</v>
      </c>
      <c r="AK112" s="38">
        <v>0</v>
      </c>
      <c r="AL112" s="38">
        <v>0</v>
      </c>
      <c r="AM112" s="38">
        <v>0</v>
      </c>
      <c r="AN112" s="126">
        <v>3</v>
      </c>
      <c r="AO112" s="126">
        <v>4</v>
      </c>
      <c r="AP112" s="139"/>
      <c r="AQ112" s="139"/>
      <c r="AR112" s="139"/>
      <c r="AS112" s="139"/>
      <c r="AT112" s="139"/>
      <c r="AU112" s="139"/>
      <c r="AV112" s="35">
        <f t="shared" si="45"/>
        <v>1359.6644639701071</v>
      </c>
      <c r="AW112" s="35">
        <f t="shared" si="46"/>
        <v>4662.6592863009864</v>
      </c>
    </row>
    <row r="113" spans="1:49" ht="17.25" customHeight="1" x14ac:dyDescent="0.2">
      <c r="A113" s="41">
        <v>45139</v>
      </c>
      <c r="B113" s="148">
        <v>0</v>
      </c>
      <c r="C113" s="148">
        <v>0</v>
      </c>
      <c r="D113" s="34">
        <v>911</v>
      </c>
      <c r="E113" s="34">
        <v>911</v>
      </c>
      <c r="F113" s="34">
        <v>141</v>
      </c>
      <c r="G113" s="34">
        <v>516</v>
      </c>
      <c r="H113" s="38">
        <v>0</v>
      </c>
      <c r="I113" s="38">
        <v>0</v>
      </c>
      <c r="J113" s="34">
        <v>46</v>
      </c>
      <c r="K113" s="34">
        <v>64</v>
      </c>
      <c r="L113" s="28"/>
      <c r="M113" s="28"/>
      <c r="N113" s="34">
        <v>75</v>
      </c>
      <c r="O113" s="34">
        <v>75</v>
      </c>
      <c r="P113" s="145">
        <f t="shared" si="33"/>
        <v>1</v>
      </c>
      <c r="Q113" s="145">
        <f t="shared" si="28"/>
        <v>2696.3285634162567</v>
      </c>
      <c r="R113" s="38">
        <v>0</v>
      </c>
      <c r="S113" s="38">
        <v>0</v>
      </c>
      <c r="T113" s="38">
        <v>0</v>
      </c>
      <c r="U113" s="38">
        <v>0</v>
      </c>
      <c r="V113" s="29">
        <v>137</v>
      </c>
      <c r="W113" s="29">
        <v>233</v>
      </c>
      <c r="X113" s="38">
        <v>0</v>
      </c>
      <c r="Y113" s="38">
        <v>0</v>
      </c>
      <c r="Z113" s="38">
        <f t="shared" ref="Z113" si="47">+Z112+(Z110*(POWER((Z112/Z110),(0.333333333333333))-1))</f>
        <v>49.552367502255649</v>
      </c>
      <c r="AA113" s="38">
        <f t="shared" ref="AA113:AA114" si="48">+AA112+(AA110*(POWER((AA112/AA110),(0.333333333333333))-1))</f>
        <v>278.7745639660119</v>
      </c>
      <c r="AB113" s="145">
        <f t="shared" si="34"/>
        <v>2</v>
      </c>
      <c r="AC113" s="145">
        <f t="shared" si="23"/>
        <v>2.5601149624685728</v>
      </c>
      <c r="AD113" s="28"/>
      <c r="AE113" s="28"/>
      <c r="AF113" s="38">
        <v>0</v>
      </c>
      <c r="AG113" s="38">
        <v>0</v>
      </c>
      <c r="AH113" s="145">
        <v>0</v>
      </c>
      <c r="AI113" s="145">
        <v>0</v>
      </c>
      <c r="AJ113" s="38">
        <v>0</v>
      </c>
      <c r="AK113" s="38">
        <v>0</v>
      </c>
      <c r="AL113" s="38">
        <v>0</v>
      </c>
      <c r="AM113" s="38">
        <v>0</v>
      </c>
      <c r="AN113" s="126">
        <v>3</v>
      </c>
      <c r="AO113" s="126">
        <v>4</v>
      </c>
      <c r="AP113" s="139"/>
      <c r="AQ113" s="139"/>
      <c r="AR113" s="139"/>
      <c r="AS113" s="139"/>
      <c r="AT113" s="139"/>
      <c r="AU113" s="139"/>
      <c r="AV113" s="35">
        <f t="shared" si="45"/>
        <v>1363.5523675022557</v>
      </c>
      <c r="AW113" s="35">
        <f t="shared" si="46"/>
        <v>4778.1031273822682</v>
      </c>
    </row>
    <row r="114" spans="1:49" ht="17.25" customHeight="1" x14ac:dyDescent="0.2">
      <c r="A114" s="41">
        <v>45170</v>
      </c>
      <c r="B114" s="148">
        <v>0</v>
      </c>
      <c r="C114" s="148">
        <v>0</v>
      </c>
      <c r="D114" s="34">
        <v>914</v>
      </c>
      <c r="E114" s="34">
        <v>914</v>
      </c>
      <c r="F114" s="34">
        <v>131</v>
      </c>
      <c r="G114" s="34">
        <v>473</v>
      </c>
      <c r="H114" s="38">
        <v>0</v>
      </c>
      <c r="I114" s="38">
        <v>0</v>
      </c>
      <c r="J114" s="34">
        <v>45</v>
      </c>
      <c r="K114" s="34">
        <v>58</v>
      </c>
      <c r="L114" s="28"/>
      <c r="M114" s="28"/>
      <c r="N114" s="34">
        <v>75</v>
      </c>
      <c r="O114" s="34">
        <v>75</v>
      </c>
      <c r="P114" s="145">
        <f t="shared" si="33"/>
        <v>1</v>
      </c>
      <c r="Q114" s="145">
        <f t="shared" si="28"/>
        <v>2696.3293526277603</v>
      </c>
      <c r="R114" s="38">
        <v>0</v>
      </c>
      <c r="S114" s="38">
        <v>0</v>
      </c>
      <c r="T114" s="38">
        <v>0</v>
      </c>
      <c r="U114" s="38">
        <v>0</v>
      </c>
      <c r="V114" s="29">
        <v>136</v>
      </c>
      <c r="W114" s="29">
        <v>232</v>
      </c>
      <c r="X114" s="38">
        <v>0</v>
      </c>
      <c r="Y114" s="38">
        <v>0</v>
      </c>
      <c r="Z114" s="38">
        <f>+Z113+(Z111*(POWER((Z113/Z111),(0.333333333333333))-1))</f>
        <v>49.402709164243511</v>
      </c>
      <c r="AA114" s="38">
        <f t="shared" si="48"/>
        <v>278.3654879247581</v>
      </c>
      <c r="AB114" s="145">
        <f t="shared" si="34"/>
        <v>2</v>
      </c>
      <c r="AC114" s="145">
        <f t="shared" si="23"/>
        <v>2.5600882437967933</v>
      </c>
      <c r="AD114" s="28"/>
      <c r="AE114" s="28"/>
      <c r="AF114" s="38">
        <v>0</v>
      </c>
      <c r="AG114" s="38">
        <v>0</v>
      </c>
      <c r="AH114" s="38">
        <v>0</v>
      </c>
      <c r="AI114" s="38">
        <v>0</v>
      </c>
      <c r="AJ114" s="38">
        <v>0</v>
      </c>
      <c r="AK114" s="38">
        <v>0</v>
      </c>
      <c r="AL114" s="38">
        <v>0</v>
      </c>
      <c r="AM114" s="38">
        <v>0</v>
      </c>
      <c r="AN114" s="126">
        <v>3</v>
      </c>
      <c r="AO114" s="126">
        <v>4</v>
      </c>
      <c r="AP114" s="139"/>
      <c r="AQ114" s="139"/>
      <c r="AR114" s="139"/>
      <c r="AS114" s="139"/>
      <c r="AT114" s="139"/>
      <c r="AU114" s="139"/>
      <c r="AV114" s="35">
        <f t="shared" si="45"/>
        <v>1354.4027091642436</v>
      </c>
      <c r="AW114" s="35">
        <f t="shared" si="46"/>
        <v>4730.6948405525181</v>
      </c>
    </row>
    <row r="115" spans="1:49" ht="17.25" customHeight="1" x14ac:dyDescent="0.2">
      <c r="A115" s="41">
        <v>45200</v>
      </c>
      <c r="B115" s="38">
        <v>0</v>
      </c>
      <c r="C115" s="38">
        <v>0</v>
      </c>
      <c r="D115" s="137">
        <v>914</v>
      </c>
      <c r="E115" s="137">
        <v>914</v>
      </c>
      <c r="F115" s="34">
        <v>126</v>
      </c>
      <c r="G115" s="34">
        <v>452</v>
      </c>
      <c r="H115" s="38">
        <v>0</v>
      </c>
      <c r="I115" s="38">
        <v>0</v>
      </c>
      <c r="J115" s="34">
        <v>40</v>
      </c>
      <c r="K115" s="34">
        <v>57</v>
      </c>
      <c r="L115" s="28"/>
      <c r="M115" s="28"/>
      <c r="N115" s="34">
        <v>75</v>
      </c>
      <c r="O115" s="34">
        <v>75</v>
      </c>
      <c r="P115" s="145">
        <f t="shared" si="33"/>
        <v>1</v>
      </c>
      <c r="Q115" s="145">
        <f t="shared" si="28"/>
        <v>2696.3299584202578</v>
      </c>
      <c r="R115" s="38">
        <v>0</v>
      </c>
      <c r="S115" s="38">
        <v>0</v>
      </c>
      <c r="T115" s="38">
        <v>0</v>
      </c>
      <c r="U115" s="38">
        <v>0</v>
      </c>
      <c r="V115" s="29">
        <v>136</v>
      </c>
      <c r="W115" s="29">
        <v>232</v>
      </c>
      <c r="X115" s="28"/>
      <c r="Y115" s="28"/>
      <c r="Z115" s="38">
        <v>49</v>
      </c>
      <c r="AA115" s="38">
        <v>278</v>
      </c>
      <c r="AB115" s="38">
        <v>2</v>
      </c>
      <c r="AC115" s="38">
        <v>3</v>
      </c>
      <c r="AD115" s="28"/>
      <c r="AE115" s="28"/>
      <c r="AF115" s="38">
        <v>0</v>
      </c>
      <c r="AG115" s="38">
        <v>0</v>
      </c>
      <c r="AH115" s="28"/>
      <c r="AI115" s="28"/>
      <c r="AJ115" s="28"/>
      <c r="AK115" s="28"/>
      <c r="AL115" s="38">
        <v>0</v>
      </c>
      <c r="AM115" s="38">
        <v>0</v>
      </c>
      <c r="AN115" s="126">
        <v>3</v>
      </c>
      <c r="AO115" s="126">
        <v>4</v>
      </c>
      <c r="AP115" s="126">
        <v>0</v>
      </c>
      <c r="AQ115" s="126">
        <v>0</v>
      </c>
      <c r="AR115" s="139"/>
      <c r="AS115" s="139"/>
      <c r="AT115" s="139"/>
      <c r="AU115" s="139"/>
      <c r="AV115" s="35">
        <f t="shared" si="45"/>
        <v>1344</v>
      </c>
      <c r="AW115" s="35">
        <f t="shared" si="46"/>
        <v>4708.3299584202578</v>
      </c>
    </row>
    <row r="116" spans="1:49" ht="17.25" customHeight="1" x14ac:dyDescent="0.2">
      <c r="A116" s="41">
        <v>45231</v>
      </c>
      <c r="B116" s="38">
        <v>0</v>
      </c>
      <c r="C116" s="38">
        <v>0</v>
      </c>
      <c r="D116" s="137">
        <v>914</v>
      </c>
      <c r="E116" s="137">
        <v>914</v>
      </c>
      <c r="F116" s="34">
        <v>126</v>
      </c>
      <c r="G116" s="34">
        <v>452</v>
      </c>
      <c r="H116" s="38">
        <v>0</v>
      </c>
      <c r="I116" s="38">
        <v>0</v>
      </c>
      <c r="J116" s="34">
        <v>46</v>
      </c>
      <c r="K116" s="34">
        <v>67</v>
      </c>
      <c r="L116" s="28"/>
      <c r="M116" s="28"/>
      <c r="N116" s="34">
        <v>75</v>
      </c>
      <c r="O116" s="34">
        <v>75</v>
      </c>
      <c r="P116" s="145">
        <f t="shared" si="33"/>
        <v>1</v>
      </c>
      <c r="Q116" s="145">
        <f t="shared" si="28"/>
        <v>2696.3304234217521</v>
      </c>
      <c r="R116" s="38">
        <v>0</v>
      </c>
      <c r="S116" s="38">
        <v>0</v>
      </c>
      <c r="T116" s="38">
        <v>0</v>
      </c>
      <c r="U116" s="38">
        <v>0</v>
      </c>
      <c r="V116" s="29">
        <v>136</v>
      </c>
      <c r="W116" s="29">
        <v>232</v>
      </c>
      <c r="X116" s="28"/>
      <c r="Y116" s="28"/>
      <c r="Z116" s="38">
        <v>49</v>
      </c>
      <c r="AA116" s="38">
        <v>278</v>
      </c>
      <c r="AB116" s="38">
        <v>2</v>
      </c>
      <c r="AC116" s="38">
        <v>3</v>
      </c>
      <c r="AD116" s="28"/>
      <c r="AE116" s="28"/>
      <c r="AF116" s="38">
        <v>0</v>
      </c>
      <c r="AG116" s="38">
        <v>0</v>
      </c>
      <c r="AH116" s="28"/>
      <c r="AI116" s="28"/>
      <c r="AJ116" s="28"/>
      <c r="AK116" s="28"/>
      <c r="AL116" s="38">
        <v>0</v>
      </c>
      <c r="AM116" s="38">
        <v>0</v>
      </c>
      <c r="AN116" s="126">
        <v>3</v>
      </c>
      <c r="AO116" s="126">
        <v>4</v>
      </c>
      <c r="AP116" s="126">
        <v>0</v>
      </c>
      <c r="AQ116" s="126">
        <v>0</v>
      </c>
      <c r="AR116" s="139"/>
      <c r="AS116" s="139"/>
      <c r="AT116" s="139"/>
      <c r="AU116" s="139"/>
      <c r="AV116" s="35">
        <f t="shared" si="45"/>
        <v>1350</v>
      </c>
      <c r="AW116" s="35">
        <f t="shared" si="46"/>
        <v>4718.3304234217521</v>
      </c>
    </row>
    <row r="117" spans="1:49" ht="17.25" customHeight="1" x14ac:dyDescent="0.2">
      <c r="A117" s="118">
        <v>45261</v>
      </c>
      <c r="B117" s="38">
        <v>0</v>
      </c>
      <c r="C117" s="38">
        <v>0</v>
      </c>
      <c r="D117" s="143">
        <v>914</v>
      </c>
      <c r="E117" s="143">
        <v>914</v>
      </c>
      <c r="F117" s="119">
        <v>126</v>
      </c>
      <c r="G117" s="119">
        <v>452</v>
      </c>
      <c r="H117" s="38">
        <v>0</v>
      </c>
      <c r="I117" s="38">
        <v>0</v>
      </c>
      <c r="J117" s="119">
        <v>48</v>
      </c>
      <c r="K117" s="119">
        <v>66</v>
      </c>
      <c r="L117" s="144"/>
      <c r="M117" s="144"/>
      <c r="N117" s="119">
        <v>75</v>
      </c>
      <c r="O117" s="119">
        <v>75</v>
      </c>
      <c r="P117" s="145">
        <f t="shared" si="33"/>
        <v>1</v>
      </c>
      <c r="Q117" s="145">
        <f t="shared" si="28"/>
        <v>2696.330780353177</v>
      </c>
      <c r="R117" s="38">
        <v>0</v>
      </c>
      <c r="S117" s="38">
        <v>0</v>
      </c>
      <c r="T117" s="145">
        <v>0</v>
      </c>
      <c r="U117" s="145">
        <v>0</v>
      </c>
      <c r="V117" s="120">
        <v>135</v>
      </c>
      <c r="W117" s="120">
        <v>231</v>
      </c>
      <c r="X117" s="144"/>
      <c r="Y117" s="28"/>
      <c r="Z117" s="38">
        <v>49</v>
      </c>
      <c r="AA117" s="38">
        <v>278</v>
      </c>
      <c r="AB117" s="38">
        <v>2</v>
      </c>
      <c r="AC117" s="38">
        <v>3</v>
      </c>
      <c r="AD117" s="28"/>
      <c r="AE117" s="28"/>
      <c r="AF117" s="38">
        <v>0</v>
      </c>
      <c r="AG117" s="38">
        <v>0</v>
      </c>
      <c r="AH117" s="28"/>
      <c r="AI117" s="28"/>
      <c r="AJ117" s="28"/>
      <c r="AK117" s="28"/>
      <c r="AL117" s="38">
        <v>0</v>
      </c>
      <c r="AM117" s="38">
        <v>0</v>
      </c>
      <c r="AN117" s="126">
        <v>2</v>
      </c>
      <c r="AO117" s="126">
        <v>3</v>
      </c>
      <c r="AP117" s="126">
        <v>0</v>
      </c>
      <c r="AQ117" s="126">
        <v>0</v>
      </c>
      <c r="AR117" s="139"/>
      <c r="AS117" s="139"/>
      <c r="AT117" s="139"/>
      <c r="AU117" s="139"/>
      <c r="AV117" s="35">
        <f t="shared" si="45"/>
        <v>1350</v>
      </c>
      <c r="AW117" s="35">
        <f t="shared" si="46"/>
        <v>4715.330780353177</v>
      </c>
    </row>
    <row r="118" spans="1:49" ht="17.25" customHeight="1" x14ac:dyDescent="0.2">
      <c r="A118" s="41">
        <v>45292</v>
      </c>
      <c r="B118" s="38">
        <v>0</v>
      </c>
      <c r="C118" s="38">
        <v>0</v>
      </c>
      <c r="D118" s="146">
        <v>954</v>
      </c>
      <c r="E118" s="146">
        <v>954</v>
      </c>
      <c r="F118" s="119">
        <v>126</v>
      </c>
      <c r="G118" s="119">
        <v>452</v>
      </c>
      <c r="H118" s="38">
        <v>0</v>
      </c>
      <c r="I118" s="38">
        <v>0</v>
      </c>
      <c r="J118" s="34">
        <v>42</v>
      </c>
      <c r="K118" s="34">
        <v>58</v>
      </c>
      <c r="L118" s="28"/>
      <c r="M118" s="28"/>
      <c r="N118" s="34">
        <v>71</v>
      </c>
      <c r="O118" s="34">
        <v>71</v>
      </c>
      <c r="P118" s="38">
        <v>1</v>
      </c>
      <c r="Q118" s="38">
        <v>2693</v>
      </c>
      <c r="R118" s="38">
        <v>0</v>
      </c>
      <c r="S118" s="38">
        <v>0</v>
      </c>
      <c r="T118" s="38">
        <v>0</v>
      </c>
      <c r="U118" s="38">
        <v>0</v>
      </c>
      <c r="V118" s="29">
        <v>135</v>
      </c>
      <c r="W118" s="29">
        <v>231</v>
      </c>
      <c r="X118" s="28"/>
      <c r="Y118" s="28"/>
      <c r="Z118" s="38">
        <v>49</v>
      </c>
      <c r="AA118" s="38">
        <v>278</v>
      </c>
      <c r="AB118" s="28"/>
      <c r="AC118" s="28"/>
      <c r="AD118" s="28"/>
      <c r="AE118" s="28"/>
      <c r="AF118" s="38">
        <v>0</v>
      </c>
      <c r="AG118" s="38">
        <v>0</v>
      </c>
      <c r="AH118" s="28"/>
      <c r="AI118" s="28"/>
      <c r="AJ118" s="28"/>
      <c r="AK118" s="28"/>
      <c r="AL118" s="38">
        <v>0</v>
      </c>
      <c r="AM118" s="38">
        <v>0</v>
      </c>
      <c r="AN118" s="126">
        <v>2</v>
      </c>
      <c r="AO118" s="126">
        <v>3</v>
      </c>
      <c r="AP118" s="147">
        <v>0</v>
      </c>
      <c r="AQ118" s="147">
        <v>0</v>
      </c>
      <c r="AR118" s="139"/>
      <c r="AS118" s="139"/>
      <c r="AT118" s="139"/>
      <c r="AU118" s="139"/>
      <c r="AV118" s="35">
        <f t="shared" si="45"/>
        <v>1380</v>
      </c>
      <c r="AW118" s="35">
        <f t="shared" si="46"/>
        <v>4740</v>
      </c>
    </row>
    <row r="119" spans="1:49" ht="17.25" customHeight="1" x14ac:dyDescent="0.2">
      <c r="A119" s="41">
        <v>45323</v>
      </c>
      <c r="B119" s="38">
        <v>0</v>
      </c>
      <c r="C119" s="38">
        <v>0</v>
      </c>
      <c r="D119" s="146">
        <v>958</v>
      </c>
      <c r="E119" s="146">
        <v>958</v>
      </c>
      <c r="F119" s="119">
        <v>126</v>
      </c>
      <c r="G119" s="119">
        <v>452</v>
      </c>
      <c r="H119" s="38">
        <v>0</v>
      </c>
      <c r="I119" s="38">
        <v>0</v>
      </c>
      <c r="J119" s="34">
        <v>39</v>
      </c>
      <c r="K119" s="34">
        <v>53</v>
      </c>
      <c r="L119" s="28"/>
      <c r="M119" s="28"/>
      <c r="N119" s="34">
        <v>72</v>
      </c>
      <c r="O119" s="34">
        <v>71</v>
      </c>
      <c r="P119" s="38">
        <v>1</v>
      </c>
      <c r="Q119" s="38">
        <v>2693</v>
      </c>
      <c r="R119" s="38">
        <v>0</v>
      </c>
      <c r="S119" s="38">
        <v>0</v>
      </c>
      <c r="T119" s="38">
        <v>0</v>
      </c>
      <c r="U119" s="38">
        <v>0</v>
      </c>
      <c r="V119" s="29">
        <v>135</v>
      </c>
      <c r="W119" s="29">
        <v>231</v>
      </c>
      <c r="X119" s="28"/>
      <c r="Y119" s="28"/>
      <c r="Z119" s="38">
        <v>49</v>
      </c>
      <c r="AA119" s="38">
        <v>278</v>
      </c>
      <c r="AB119" s="28"/>
      <c r="AC119" s="28"/>
      <c r="AD119" s="28"/>
      <c r="AE119" s="28"/>
      <c r="AF119" s="38">
        <v>0</v>
      </c>
      <c r="AG119" s="38">
        <v>0</v>
      </c>
      <c r="AH119" s="28"/>
      <c r="AI119" s="28"/>
      <c r="AJ119" s="28"/>
      <c r="AK119" s="28"/>
      <c r="AL119" s="38">
        <v>0</v>
      </c>
      <c r="AM119" s="38">
        <v>0</v>
      </c>
      <c r="AN119" s="126">
        <v>2</v>
      </c>
      <c r="AO119" s="126">
        <v>3</v>
      </c>
      <c r="AP119" s="147">
        <v>0</v>
      </c>
      <c r="AQ119" s="147">
        <v>0</v>
      </c>
      <c r="AR119" s="139"/>
      <c r="AS119" s="139"/>
      <c r="AT119" s="139"/>
      <c r="AU119" s="139"/>
      <c r="AV119" s="35">
        <f t="shared" si="45"/>
        <v>1382</v>
      </c>
      <c r="AW119" s="35">
        <f t="shared" si="46"/>
        <v>4739</v>
      </c>
    </row>
    <row r="120" spans="1:49" ht="17.25" customHeight="1" x14ac:dyDescent="0.2">
      <c r="A120" s="41">
        <v>45352</v>
      </c>
      <c r="B120" s="38">
        <v>0</v>
      </c>
      <c r="C120" s="38">
        <v>0</v>
      </c>
      <c r="D120" s="146">
        <v>963</v>
      </c>
      <c r="E120" s="146">
        <v>963</v>
      </c>
      <c r="F120" s="119">
        <v>126</v>
      </c>
      <c r="G120" s="119">
        <v>452</v>
      </c>
      <c r="H120" s="38">
        <v>0</v>
      </c>
      <c r="I120" s="38">
        <v>0</v>
      </c>
      <c r="J120" s="34">
        <v>46</v>
      </c>
      <c r="K120" s="34">
        <v>59</v>
      </c>
      <c r="L120" s="28"/>
      <c r="M120" s="28"/>
      <c r="N120" s="34">
        <v>71</v>
      </c>
      <c r="O120" s="34">
        <v>71</v>
      </c>
      <c r="P120" s="38">
        <v>1</v>
      </c>
      <c r="Q120" s="38">
        <v>2693</v>
      </c>
      <c r="R120" s="38">
        <v>0</v>
      </c>
      <c r="S120" s="38">
        <v>0</v>
      </c>
      <c r="T120" s="38">
        <v>0</v>
      </c>
      <c r="U120" s="38">
        <v>0</v>
      </c>
      <c r="V120" s="29">
        <v>135</v>
      </c>
      <c r="W120" s="29">
        <v>231</v>
      </c>
      <c r="X120" s="28"/>
      <c r="Y120" s="28"/>
      <c r="Z120" s="38">
        <v>49</v>
      </c>
      <c r="AA120" s="38">
        <v>278</v>
      </c>
      <c r="AB120" s="28"/>
      <c r="AC120" s="28"/>
      <c r="AD120" s="28"/>
      <c r="AE120" s="28"/>
      <c r="AF120" s="38">
        <v>0</v>
      </c>
      <c r="AG120" s="38">
        <v>0</v>
      </c>
      <c r="AH120" s="28"/>
      <c r="AI120" s="28"/>
      <c r="AJ120" s="28"/>
      <c r="AK120" s="28"/>
      <c r="AL120" s="38">
        <v>0</v>
      </c>
      <c r="AM120" s="38">
        <v>0</v>
      </c>
      <c r="AN120" s="126">
        <v>2</v>
      </c>
      <c r="AO120" s="126">
        <v>3</v>
      </c>
      <c r="AP120" s="147">
        <v>0</v>
      </c>
      <c r="AQ120" s="147">
        <v>0</v>
      </c>
      <c r="AR120" s="139"/>
      <c r="AS120" s="139"/>
      <c r="AT120" s="139"/>
      <c r="AU120" s="139"/>
      <c r="AV120" s="35">
        <f>SUM(B120,D120,F120,H120,J120,L120,N120,P120,R120,T120,V120,X120,Z120,AB164,AD120,AF120,AH120,AJ120,AL120,AN120)</f>
        <v>1393</v>
      </c>
      <c r="AW120" s="35">
        <f>SUM(C120,E120,G120,I120,K120,M120,O120,Q120,S120,U120,W120,Y120,AA120,AC164,AE120,AG120,AI120,AK120,AM120,AO120,AQ120)</f>
        <v>4750</v>
      </c>
    </row>
    <row r="121" spans="1:49" ht="17.25" customHeight="1" x14ac:dyDescent="0.2">
      <c r="A121" s="41">
        <v>45383</v>
      </c>
      <c r="B121" s="38">
        <v>0</v>
      </c>
      <c r="C121" s="38">
        <v>0</v>
      </c>
      <c r="D121" s="146">
        <v>972</v>
      </c>
      <c r="E121" s="146">
        <v>972</v>
      </c>
      <c r="F121" s="34">
        <v>143</v>
      </c>
      <c r="G121" s="34">
        <v>367</v>
      </c>
      <c r="H121" s="38">
        <v>0</v>
      </c>
      <c r="I121" s="38">
        <v>0</v>
      </c>
      <c r="J121" s="34">
        <v>43</v>
      </c>
      <c r="K121" s="34">
        <v>54</v>
      </c>
      <c r="L121" s="28"/>
      <c r="M121" s="28"/>
      <c r="N121" s="34">
        <v>69</v>
      </c>
      <c r="O121" s="34">
        <v>69</v>
      </c>
      <c r="P121" s="38">
        <v>1</v>
      </c>
      <c r="Q121" s="38">
        <v>2693</v>
      </c>
      <c r="R121" s="38">
        <v>0</v>
      </c>
      <c r="S121" s="38">
        <v>0</v>
      </c>
      <c r="T121" s="38">
        <v>0</v>
      </c>
      <c r="U121" s="38">
        <v>0</v>
      </c>
      <c r="V121" s="29">
        <v>136</v>
      </c>
      <c r="W121" s="29">
        <v>232</v>
      </c>
      <c r="X121" s="28"/>
      <c r="Y121" s="28"/>
      <c r="Z121" s="29">
        <v>54</v>
      </c>
      <c r="AA121" s="29">
        <v>317</v>
      </c>
      <c r="AB121" s="28"/>
      <c r="AC121" s="28"/>
      <c r="AD121" s="28"/>
      <c r="AE121" s="28"/>
      <c r="AF121" s="38">
        <v>0</v>
      </c>
      <c r="AG121" s="38">
        <v>0</v>
      </c>
      <c r="AH121" s="28"/>
      <c r="AI121" s="28"/>
      <c r="AJ121" s="28"/>
      <c r="AK121" s="28"/>
      <c r="AL121" s="38">
        <v>0</v>
      </c>
      <c r="AM121" s="38">
        <v>0</v>
      </c>
      <c r="AN121" s="126">
        <v>2</v>
      </c>
      <c r="AO121" s="126">
        <v>3</v>
      </c>
      <c r="AP121" s="147">
        <v>0</v>
      </c>
      <c r="AQ121" s="147">
        <v>0</v>
      </c>
      <c r="AR121" s="139"/>
      <c r="AS121" s="139"/>
      <c r="AT121" s="139"/>
      <c r="AU121" s="139"/>
      <c r="AV121" s="35">
        <f>SUM(B121,D121,F121,H121,J121,L121,N121,P121,R121,T121,V121,X121,Z121,AB165,AD121,AF121,AH121,AJ121,AL121,AN121,AP121)</f>
        <v>1420</v>
      </c>
      <c r="AW121" s="35">
        <f>SUM(C121,E121,G121,I121,K121,M121,O121,Q121,S121,U121,W121,Y121,AA121,AC165,AE121,AG121,AI121,AK121,AM121,AO121,AQ121)</f>
        <v>4707</v>
      </c>
    </row>
    <row r="122" spans="1:49" ht="17.25" customHeight="1" x14ac:dyDescent="0.2">
      <c r="A122" s="41">
        <v>45413</v>
      </c>
      <c r="B122" s="38">
        <v>0</v>
      </c>
      <c r="C122" s="38">
        <v>0</v>
      </c>
      <c r="D122" s="146">
        <v>974</v>
      </c>
      <c r="E122" s="146">
        <v>974</v>
      </c>
      <c r="F122" s="34">
        <v>137</v>
      </c>
      <c r="G122" s="34">
        <v>364</v>
      </c>
      <c r="H122" s="38">
        <v>0</v>
      </c>
      <c r="I122" s="38">
        <v>0</v>
      </c>
      <c r="J122" s="34">
        <v>39</v>
      </c>
      <c r="K122" s="34">
        <v>47</v>
      </c>
      <c r="L122" s="28"/>
      <c r="M122" s="28"/>
      <c r="N122" s="34">
        <v>69</v>
      </c>
      <c r="O122" s="34">
        <v>69</v>
      </c>
      <c r="P122" s="38">
        <v>1</v>
      </c>
      <c r="Q122" s="38">
        <v>2693</v>
      </c>
      <c r="R122" s="38">
        <v>0</v>
      </c>
      <c r="S122" s="38">
        <v>0</v>
      </c>
      <c r="T122" s="38">
        <v>0</v>
      </c>
      <c r="U122" s="38">
        <v>0</v>
      </c>
      <c r="V122" s="29">
        <v>137</v>
      </c>
      <c r="W122" s="29">
        <v>234</v>
      </c>
      <c r="X122" s="28"/>
      <c r="Y122" s="28"/>
      <c r="Z122" s="29">
        <v>55</v>
      </c>
      <c r="AA122" s="29">
        <v>319</v>
      </c>
      <c r="AB122" s="28"/>
      <c r="AC122" s="28"/>
      <c r="AD122" s="28"/>
      <c r="AE122" s="28"/>
      <c r="AF122" s="38">
        <v>0</v>
      </c>
      <c r="AG122" s="38">
        <v>0</v>
      </c>
      <c r="AH122" s="28"/>
      <c r="AI122" s="28"/>
      <c r="AJ122" s="28"/>
      <c r="AK122" s="28"/>
      <c r="AL122" s="38">
        <v>0</v>
      </c>
      <c r="AM122" s="38">
        <v>0</v>
      </c>
      <c r="AN122" s="126">
        <v>2</v>
      </c>
      <c r="AO122" s="126">
        <v>3</v>
      </c>
      <c r="AP122" s="147">
        <v>0</v>
      </c>
      <c r="AQ122" s="147">
        <v>0</v>
      </c>
      <c r="AR122" s="139"/>
      <c r="AS122" s="139"/>
      <c r="AT122" s="139"/>
      <c r="AU122" s="139"/>
      <c r="AV122" s="35">
        <f>SUM(B122,D122,F122,H122,J122,L122,N122,P122,R122,T122,V122,X122,Z122,AB166,AD122,AF122,AH122,AJ122,AL122,AN122,AP122)</f>
        <v>1414</v>
      </c>
      <c r="AW122" s="35">
        <f>SUM(C122,E122,G122,I122,K122,M122,O122,Q122,S122,U122,W122,Y122,AA122,AC166,AE122,AG122,AI122,AK122,AM122,AO122,AQ122)</f>
        <v>4703</v>
      </c>
    </row>
    <row r="123" spans="1:49" ht="17.25" customHeight="1" x14ac:dyDescent="0.2">
      <c r="A123" s="41">
        <v>45444</v>
      </c>
      <c r="B123" s="38">
        <v>0</v>
      </c>
      <c r="C123" s="38">
        <v>0</v>
      </c>
      <c r="D123" s="146">
        <v>986</v>
      </c>
      <c r="E123" s="146">
        <v>986</v>
      </c>
      <c r="F123" s="34">
        <v>123</v>
      </c>
      <c r="G123" s="34">
        <v>329</v>
      </c>
      <c r="H123" s="38">
        <v>0</v>
      </c>
      <c r="I123" s="38">
        <v>0</v>
      </c>
      <c r="J123" s="34">
        <v>39</v>
      </c>
      <c r="K123" s="34">
        <v>47</v>
      </c>
      <c r="L123" s="28"/>
      <c r="M123" s="28"/>
      <c r="N123" s="34">
        <v>69</v>
      </c>
      <c r="O123" s="34">
        <v>69</v>
      </c>
      <c r="P123" s="38">
        <v>1</v>
      </c>
      <c r="Q123" s="38">
        <v>2693</v>
      </c>
      <c r="R123" s="38">
        <v>0</v>
      </c>
      <c r="S123" s="38">
        <v>0</v>
      </c>
      <c r="T123" s="38">
        <v>0</v>
      </c>
      <c r="U123" s="38">
        <v>0</v>
      </c>
      <c r="V123" s="29">
        <v>138</v>
      </c>
      <c r="W123" s="29">
        <v>236</v>
      </c>
      <c r="X123" s="28"/>
      <c r="Y123" s="28"/>
      <c r="Z123" s="29">
        <v>56</v>
      </c>
      <c r="AA123" s="29">
        <v>325</v>
      </c>
      <c r="AB123" s="28"/>
      <c r="AC123" s="28"/>
      <c r="AD123" s="28"/>
      <c r="AE123" s="28"/>
      <c r="AF123" s="38">
        <v>0</v>
      </c>
      <c r="AG123" s="38">
        <v>0</v>
      </c>
      <c r="AH123" s="28"/>
      <c r="AI123" s="28"/>
      <c r="AJ123" s="28"/>
      <c r="AK123" s="28"/>
      <c r="AL123" s="38">
        <v>0</v>
      </c>
      <c r="AM123" s="38">
        <v>0</v>
      </c>
      <c r="AN123" s="126">
        <v>2</v>
      </c>
      <c r="AO123" s="126">
        <v>3</v>
      </c>
      <c r="AP123" s="147">
        <v>0</v>
      </c>
      <c r="AQ123" s="147">
        <v>0</v>
      </c>
      <c r="AR123" s="139"/>
      <c r="AS123" s="139"/>
      <c r="AT123" s="139"/>
      <c r="AU123" s="139"/>
      <c r="AV123" s="35">
        <f>SUM(B123,D123,F123,H123,J123,L123,N123,P123,R123,T123,V123,X123,Z123,AB167,AD123,AF123,AH123,AJ123,AL123,AN123,AP123)</f>
        <v>1414</v>
      </c>
      <c r="AW123" s="35">
        <f>SUM(C123,E123,G123,I123,K123,M123,O123,Q123,S123,U123,W123,Y123,AA123,AC167,AE123,AG123,AI123,AK123,AM123,AO123,AQ123)</f>
        <v>4688</v>
      </c>
    </row>
    <row r="124" spans="1:49" ht="17.25" customHeight="1" x14ac:dyDescent="0.2">
      <c r="A124" s="41">
        <v>45474</v>
      </c>
      <c r="B124" s="38">
        <v>0</v>
      </c>
      <c r="C124" s="38">
        <v>0</v>
      </c>
      <c r="D124" s="146">
        <v>936</v>
      </c>
      <c r="E124" s="146">
        <v>936</v>
      </c>
      <c r="F124" s="34">
        <v>137</v>
      </c>
      <c r="G124" s="34">
        <v>354</v>
      </c>
      <c r="H124" s="38">
        <v>0</v>
      </c>
      <c r="I124" s="38">
        <v>0</v>
      </c>
      <c r="J124" s="34">
        <v>39</v>
      </c>
      <c r="K124" s="34">
        <v>49</v>
      </c>
      <c r="L124" s="28"/>
      <c r="M124" s="28"/>
      <c r="N124" s="34">
        <v>69</v>
      </c>
      <c r="O124" s="34">
        <v>69</v>
      </c>
      <c r="P124" s="38">
        <v>1</v>
      </c>
      <c r="Q124" s="38">
        <v>2693</v>
      </c>
      <c r="R124" s="38">
        <v>0</v>
      </c>
      <c r="S124" s="38">
        <v>0</v>
      </c>
      <c r="T124" s="38">
        <v>0</v>
      </c>
      <c r="U124" s="38">
        <v>0</v>
      </c>
      <c r="V124" s="38">
        <v>138</v>
      </c>
      <c r="W124" s="38">
        <v>236</v>
      </c>
      <c r="X124" s="28"/>
      <c r="Y124" s="28"/>
      <c r="Z124" s="29">
        <v>56</v>
      </c>
      <c r="AA124" s="29">
        <v>237</v>
      </c>
      <c r="AB124" s="28"/>
      <c r="AC124" s="28"/>
      <c r="AD124" s="28"/>
      <c r="AE124" s="28"/>
      <c r="AF124" s="38">
        <v>0</v>
      </c>
      <c r="AG124" s="38">
        <v>0</v>
      </c>
      <c r="AH124" s="28"/>
      <c r="AI124" s="28"/>
      <c r="AJ124" s="28"/>
      <c r="AK124" s="28"/>
      <c r="AL124" s="126">
        <v>0</v>
      </c>
      <c r="AM124" s="126">
        <v>0</v>
      </c>
      <c r="AN124" s="126">
        <v>3</v>
      </c>
      <c r="AO124" s="126">
        <v>4</v>
      </c>
      <c r="AP124" s="147">
        <v>0</v>
      </c>
      <c r="AQ124" s="147">
        <v>0</v>
      </c>
      <c r="AR124" s="139">
        <v>0</v>
      </c>
      <c r="AS124" s="139">
        <v>0</v>
      </c>
      <c r="AT124" s="139"/>
      <c r="AU124" s="139"/>
      <c r="AV124" s="35">
        <f t="shared" ref="AV124:AV138" si="49">SUM(B124,D124,F124,H124,J124,L124,N124,P124,R124,T124,V124,X124,Z124,AB168,AD124,AF124,AH124,AJ124,AL124,AN124,AP124,AR124)</f>
        <v>1379</v>
      </c>
      <c r="AW124" s="35">
        <f t="shared" ref="AW124:AW138" si="50">SUM(C124,E124,G124,I124,K124,M124,O124,Q124,S124,U124,W124,Y124,AA124,AC168,AE124,AG124,AI124,AK124,AM124,AO124,AQ124,AS124)</f>
        <v>4578</v>
      </c>
    </row>
    <row r="125" spans="1:49" ht="17.25" customHeight="1" x14ac:dyDescent="0.2">
      <c r="A125" s="41">
        <v>45505</v>
      </c>
      <c r="B125" s="38">
        <v>0</v>
      </c>
      <c r="C125" s="38">
        <v>0</v>
      </c>
      <c r="D125" s="146">
        <v>904</v>
      </c>
      <c r="E125" s="146">
        <v>904</v>
      </c>
      <c r="F125" s="34">
        <v>136</v>
      </c>
      <c r="G125" s="34">
        <v>348</v>
      </c>
      <c r="H125" s="38">
        <v>0</v>
      </c>
      <c r="I125" s="38">
        <v>0</v>
      </c>
      <c r="J125" s="34">
        <v>39</v>
      </c>
      <c r="K125" s="34">
        <v>48</v>
      </c>
      <c r="L125" s="28"/>
      <c r="M125" s="28"/>
      <c r="N125" s="34">
        <v>69</v>
      </c>
      <c r="O125" s="34">
        <v>69</v>
      </c>
      <c r="P125" s="38">
        <v>1</v>
      </c>
      <c r="Q125" s="38">
        <v>2693</v>
      </c>
      <c r="R125" s="38">
        <v>0</v>
      </c>
      <c r="S125" s="38">
        <v>0</v>
      </c>
      <c r="T125" s="38">
        <v>0</v>
      </c>
      <c r="U125" s="38">
        <v>0</v>
      </c>
      <c r="V125" s="38">
        <v>138</v>
      </c>
      <c r="W125" s="38">
        <v>236</v>
      </c>
      <c r="X125" s="28"/>
      <c r="Y125" s="28"/>
      <c r="Z125" s="29">
        <v>56</v>
      </c>
      <c r="AA125" s="29">
        <v>224</v>
      </c>
      <c r="AB125" s="28"/>
      <c r="AC125" s="28"/>
      <c r="AD125" s="28"/>
      <c r="AE125" s="28"/>
      <c r="AF125" s="38">
        <v>0</v>
      </c>
      <c r="AG125" s="38">
        <v>0</v>
      </c>
      <c r="AH125" s="28"/>
      <c r="AI125" s="28"/>
      <c r="AJ125" s="28"/>
      <c r="AK125" s="28"/>
      <c r="AL125" s="126">
        <v>0</v>
      </c>
      <c r="AM125" s="126">
        <v>0</v>
      </c>
      <c r="AN125" s="126">
        <v>3</v>
      </c>
      <c r="AO125" s="126">
        <v>4</v>
      </c>
      <c r="AP125" s="147">
        <v>0</v>
      </c>
      <c r="AQ125" s="147">
        <v>0</v>
      </c>
      <c r="AR125" s="139">
        <v>0</v>
      </c>
      <c r="AS125" s="139">
        <v>0</v>
      </c>
      <c r="AT125" s="139"/>
      <c r="AU125" s="139"/>
      <c r="AV125" s="35">
        <f t="shared" si="49"/>
        <v>1346</v>
      </c>
      <c r="AW125" s="35">
        <f t="shared" si="50"/>
        <v>4526</v>
      </c>
    </row>
    <row r="126" spans="1:49" ht="17.25" customHeight="1" x14ac:dyDescent="0.2">
      <c r="A126" s="41">
        <v>45536</v>
      </c>
      <c r="B126" s="38">
        <v>0</v>
      </c>
      <c r="C126" s="38">
        <v>0</v>
      </c>
      <c r="D126" s="146">
        <v>844</v>
      </c>
      <c r="E126" s="146">
        <v>844</v>
      </c>
      <c r="F126" s="34">
        <v>144</v>
      </c>
      <c r="G126" s="34">
        <v>370</v>
      </c>
      <c r="H126" s="38">
        <v>0</v>
      </c>
      <c r="I126" s="38">
        <v>0</v>
      </c>
      <c r="J126" s="34">
        <v>39</v>
      </c>
      <c r="K126" s="34">
        <v>48</v>
      </c>
      <c r="L126" s="28"/>
      <c r="M126" s="28"/>
      <c r="N126" s="34">
        <v>69</v>
      </c>
      <c r="O126" s="34">
        <v>69</v>
      </c>
      <c r="P126" s="38">
        <v>1</v>
      </c>
      <c r="Q126" s="38">
        <v>2693</v>
      </c>
      <c r="R126" s="38">
        <v>0</v>
      </c>
      <c r="S126" s="38">
        <v>0</v>
      </c>
      <c r="T126" s="38">
        <v>0</v>
      </c>
      <c r="U126" s="38">
        <v>0</v>
      </c>
      <c r="V126" s="38">
        <v>138</v>
      </c>
      <c r="W126" s="38">
        <v>236</v>
      </c>
      <c r="X126" s="28"/>
      <c r="Y126" s="28"/>
      <c r="Z126" s="29">
        <v>56</v>
      </c>
      <c r="AA126" s="29">
        <v>225</v>
      </c>
      <c r="AB126" s="28"/>
      <c r="AC126" s="28"/>
      <c r="AD126" s="28"/>
      <c r="AE126" s="28"/>
      <c r="AF126" s="38">
        <v>0</v>
      </c>
      <c r="AG126" s="38">
        <v>0</v>
      </c>
      <c r="AH126" s="28"/>
      <c r="AI126" s="28"/>
      <c r="AJ126" s="28"/>
      <c r="AK126" s="28"/>
      <c r="AL126" s="126">
        <v>0</v>
      </c>
      <c r="AM126" s="126">
        <v>0</v>
      </c>
      <c r="AN126" s="126">
        <v>3</v>
      </c>
      <c r="AO126" s="126">
        <v>4</v>
      </c>
      <c r="AP126" s="147">
        <v>0</v>
      </c>
      <c r="AQ126" s="147">
        <v>0</v>
      </c>
      <c r="AR126" s="139">
        <v>0</v>
      </c>
      <c r="AS126" s="139">
        <v>0</v>
      </c>
      <c r="AT126" s="139"/>
      <c r="AU126" s="139"/>
      <c r="AV126" s="35">
        <f t="shared" si="49"/>
        <v>1294</v>
      </c>
      <c r="AW126" s="35">
        <f t="shared" si="50"/>
        <v>4489</v>
      </c>
    </row>
    <row r="127" spans="1:49" ht="17.25" customHeight="1" x14ac:dyDescent="0.2">
      <c r="A127" s="41">
        <v>45566</v>
      </c>
      <c r="B127" s="38">
        <v>0</v>
      </c>
      <c r="C127" s="38">
        <v>0</v>
      </c>
      <c r="D127" s="146">
        <v>854</v>
      </c>
      <c r="E127" s="146">
        <v>854</v>
      </c>
      <c r="F127" s="34">
        <v>146</v>
      </c>
      <c r="G127" s="34">
        <v>386</v>
      </c>
      <c r="H127" s="38">
        <v>0</v>
      </c>
      <c r="I127" s="38">
        <v>0</v>
      </c>
      <c r="J127" s="38">
        <v>39</v>
      </c>
      <c r="K127" s="38">
        <v>48</v>
      </c>
      <c r="L127" s="28"/>
      <c r="M127" s="28"/>
      <c r="N127" s="34">
        <v>89</v>
      </c>
      <c r="O127" s="34">
        <v>89</v>
      </c>
      <c r="P127" s="38">
        <v>1</v>
      </c>
      <c r="Q127" s="38">
        <v>2693</v>
      </c>
      <c r="R127" s="38">
        <v>0</v>
      </c>
      <c r="S127" s="38">
        <v>0</v>
      </c>
      <c r="T127" s="38">
        <v>0</v>
      </c>
      <c r="U127" s="38">
        <v>0</v>
      </c>
      <c r="V127" s="29">
        <v>143</v>
      </c>
      <c r="W127" s="29">
        <v>241</v>
      </c>
      <c r="X127" s="28"/>
      <c r="Y127" s="28"/>
      <c r="Z127" s="29">
        <v>58</v>
      </c>
      <c r="AA127" s="29">
        <v>226</v>
      </c>
      <c r="AB127" s="28"/>
      <c r="AC127" s="28"/>
      <c r="AD127" s="28"/>
      <c r="AE127" s="28"/>
      <c r="AF127" s="38">
        <v>0</v>
      </c>
      <c r="AG127" s="38">
        <v>0</v>
      </c>
      <c r="AH127" s="28"/>
      <c r="AI127" s="28"/>
      <c r="AJ127" s="28"/>
      <c r="AK127" s="28"/>
      <c r="AL127" s="38">
        <v>0</v>
      </c>
      <c r="AM127" s="38">
        <v>0</v>
      </c>
      <c r="AN127" s="126">
        <v>3</v>
      </c>
      <c r="AO127" s="126">
        <v>4</v>
      </c>
      <c r="AP127" s="147">
        <v>0</v>
      </c>
      <c r="AQ127" s="147">
        <v>0</v>
      </c>
      <c r="AR127" s="139">
        <v>0</v>
      </c>
      <c r="AS127" s="139">
        <v>0</v>
      </c>
      <c r="AT127" s="139"/>
      <c r="AU127" s="139"/>
      <c r="AV127" s="35">
        <f t="shared" si="49"/>
        <v>1333</v>
      </c>
      <c r="AW127" s="35">
        <f t="shared" si="50"/>
        <v>4541</v>
      </c>
    </row>
    <row r="128" spans="1:49" ht="17.25" customHeight="1" x14ac:dyDescent="0.2">
      <c r="A128" s="41">
        <v>45597</v>
      </c>
      <c r="B128" s="38">
        <v>0</v>
      </c>
      <c r="C128" s="38">
        <v>0</v>
      </c>
      <c r="D128" s="146">
        <v>861</v>
      </c>
      <c r="E128" s="146">
        <v>861</v>
      </c>
      <c r="F128" s="34">
        <v>110</v>
      </c>
      <c r="G128" s="34">
        <v>321</v>
      </c>
      <c r="H128" s="38">
        <v>0</v>
      </c>
      <c r="I128" s="38">
        <v>0</v>
      </c>
      <c r="J128" s="38">
        <v>39</v>
      </c>
      <c r="K128" s="38">
        <v>48</v>
      </c>
      <c r="L128" s="28"/>
      <c r="M128" s="28"/>
      <c r="N128" s="34">
        <v>89</v>
      </c>
      <c r="O128" s="34">
        <v>89</v>
      </c>
      <c r="P128" s="38">
        <v>1</v>
      </c>
      <c r="Q128" s="38">
        <v>2693</v>
      </c>
      <c r="R128" s="38">
        <v>0</v>
      </c>
      <c r="S128" s="38">
        <v>0</v>
      </c>
      <c r="T128" s="38">
        <v>0</v>
      </c>
      <c r="U128" s="38">
        <v>0</v>
      </c>
      <c r="V128" s="29">
        <v>143</v>
      </c>
      <c r="W128" s="29">
        <v>241</v>
      </c>
      <c r="X128" s="28"/>
      <c r="Y128" s="28"/>
      <c r="Z128" s="29">
        <v>58</v>
      </c>
      <c r="AA128" s="29">
        <v>236</v>
      </c>
      <c r="AB128" s="28"/>
      <c r="AC128" s="28"/>
      <c r="AD128" s="28"/>
      <c r="AE128" s="28"/>
      <c r="AF128" s="38">
        <v>0</v>
      </c>
      <c r="AG128" s="38">
        <v>0</v>
      </c>
      <c r="AH128" s="28"/>
      <c r="AI128" s="28"/>
      <c r="AJ128" s="28"/>
      <c r="AK128" s="28"/>
      <c r="AL128" s="38">
        <v>0</v>
      </c>
      <c r="AM128" s="38">
        <v>0</v>
      </c>
      <c r="AN128" s="126">
        <v>3</v>
      </c>
      <c r="AO128" s="126">
        <v>4</v>
      </c>
      <c r="AP128" s="147">
        <v>0</v>
      </c>
      <c r="AQ128" s="147">
        <v>0</v>
      </c>
      <c r="AR128" s="126">
        <v>27</v>
      </c>
      <c r="AS128" s="126">
        <v>2</v>
      </c>
      <c r="AT128" s="139"/>
      <c r="AU128" s="139"/>
      <c r="AV128" s="35">
        <f t="shared" si="49"/>
        <v>1331</v>
      </c>
      <c r="AW128" s="35">
        <f t="shared" si="50"/>
        <v>4495</v>
      </c>
    </row>
    <row r="129" spans="1:49" ht="17.25" customHeight="1" x14ac:dyDescent="0.2">
      <c r="A129" s="41">
        <v>45627</v>
      </c>
      <c r="B129" s="38">
        <v>0</v>
      </c>
      <c r="C129" s="38">
        <v>0</v>
      </c>
      <c r="D129" s="146">
        <v>863</v>
      </c>
      <c r="E129" s="146">
        <v>863</v>
      </c>
      <c r="F129" s="34">
        <v>85</v>
      </c>
      <c r="G129" s="34">
        <v>240</v>
      </c>
      <c r="H129" s="38">
        <v>0</v>
      </c>
      <c r="I129" s="38">
        <v>0</v>
      </c>
      <c r="J129" s="38">
        <v>39</v>
      </c>
      <c r="K129" s="38">
        <v>48</v>
      </c>
      <c r="L129" s="28"/>
      <c r="M129" s="28"/>
      <c r="N129" s="38">
        <v>89</v>
      </c>
      <c r="O129" s="38">
        <v>89</v>
      </c>
      <c r="P129" s="38">
        <v>1</v>
      </c>
      <c r="Q129" s="38">
        <v>2693</v>
      </c>
      <c r="R129" s="38">
        <v>0</v>
      </c>
      <c r="S129" s="38">
        <v>0</v>
      </c>
      <c r="T129" s="38">
        <v>0</v>
      </c>
      <c r="U129" s="38">
        <v>0</v>
      </c>
      <c r="V129" s="29">
        <v>144</v>
      </c>
      <c r="W129" s="29">
        <v>242</v>
      </c>
      <c r="X129" s="28"/>
      <c r="Y129" s="28"/>
      <c r="Z129" s="29">
        <v>58</v>
      </c>
      <c r="AA129" s="29">
        <v>244</v>
      </c>
      <c r="AB129" s="28"/>
      <c r="AC129" s="28"/>
      <c r="AD129" s="28"/>
      <c r="AE129" s="28"/>
      <c r="AF129" s="38">
        <v>0</v>
      </c>
      <c r="AG129" s="38">
        <v>0</v>
      </c>
      <c r="AH129" s="28"/>
      <c r="AI129" s="28"/>
      <c r="AJ129" s="28"/>
      <c r="AK129" s="28"/>
      <c r="AL129" s="38">
        <v>0</v>
      </c>
      <c r="AM129" s="38">
        <v>0</v>
      </c>
      <c r="AN129" s="126">
        <v>3</v>
      </c>
      <c r="AO129" s="126">
        <v>4</v>
      </c>
      <c r="AP129" s="147">
        <v>0</v>
      </c>
      <c r="AQ129" s="147">
        <v>0</v>
      </c>
      <c r="AR129" s="126">
        <v>78</v>
      </c>
      <c r="AS129" s="126">
        <v>3</v>
      </c>
      <c r="AT129" s="139"/>
      <c r="AU129" s="139"/>
      <c r="AV129" s="35">
        <f t="shared" si="49"/>
        <v>1360</v>
      </c>
      <c r="AW129" s="35">
        <f t="shared" si="50"/>
        <v>4426</v>
      </c>
    </row>
    <row r="130" spans="1:49" ht="17.25" customHeight="1" x14ac:dyDescent="0.2">
      <c r="A130" s="41">
        <v>45658</v>
      </c>
      <c r="B130" s="38">
        <v>0</v>
      </c>
      <c r="C130" s="38">
        <v>0</v>
      </c>
      <c r="D130" s="146">
        <v>861</v>
      </c>
      <c r="E130" s="146">
        <v>861</v>
      </c>
      <c r="F130" s="34">
        <v>86</v>
      </c>
      <c r="G130" s="34">
        <v>243</v>
      </c>
      <c r="H130" s="38">
        <v>0</v>
      </c>
      <c r="I130" s="38">
        <v>0</v>
      </c>
      <c r="J130" s="34">
        <v>39</v>
      </c>
      <c r="K130" s="34">
        <v>55</v>
      </c>
      <c r="L130" s="28"/>
      <c r="M130" s="28"/>
      <c r="N130" s="34">
        <v>110</v>
      </c>
      <c r="O130" s="34">
        <v>111</v>
      </c>
      <c r="P130" s="38">
        <v>1</v>
      </c>
      <c r="Q130" s="38">
        <v>2693</v>
      </c>
      <c r="R130" s="38">
        <v>0</v>
      </c>
      <c r="S130" s="38">
        <v>0</v>
      </c>
      <c r="T130" s="38">
        <v>0</v>
      </c>
      <c r="U130" s="38">
        <v>0</v>
      </c>
      <c r="V130" s="29">
        <v>144</v>
      </c>
      <c r="W130" s="29">
        <v>242</v>
      </c>
      <c r="X130" s="28"/>
      <c r="Y130" s="28"/>
      <c r="Z130" s="29">
        <v>58</v>
      </c>
      <c r="AA130" s="29">
        <v>249</v>
      </c>
      <c r="AB130" s="28"/>
      <c r="AC130" s="28"/>
      <c r="AD130" s="28"/>
      <c r="AE130" s="28"/>
      <c r="AF130" s="38">
        <v>0</v>
      </c>
      <c r="AG130" s="38">
        <v>0</v>
      </c>
      <c r="AH130" s="28"/>
      <c r="AI130" s="28"/>
      <c r="AJ130" s="38">
        <v>0</v>
      </c>
      <c r="AK130" s="38">
        <v>0</v>
      </c>
      <c r="AL130" s="38">
        <v>0</v>
      </c>
      <c r="AM130" s="38">
        <v>0</v>
      </c>
      <c r="AN130" s="126">
        <v>4</v>
      </c>
      <c r="AO130" s="126">
        <v>4</v>
      </c>
      <c r="AP130" s="147">
        <v>0</v>
      </c>
      <c r="AQ130" s="147">
        <v>0</v>
      </c>
      <c r="AR130" s="147">
        <v>55</v>
      </c>
      <c r="AS130" s="147">
        <v>2</v>
      </c>
      <c r="AT130" s="139"/>
      <c r="AU130" s="139"/>
      <c r="AV130" s="35">
        <f t="shared" si="49"/>
        <v>1358</v>
      </c>
      <c r="AW130" s="35">
        <f t="shared" si="50"/>
        <v>4460</v>
      </c>
    </row>
    <row r="131" spans="1:49" ht="17.25" customHeight="1" x14ac:dyDescent="0.2">
      <c r="A131" s="41">
        <v>45689</v>
      </c>
      <c r="B131" s="38">
        <v>0</v>
      </c>
      <c r="C131" s="38">
        <v>0</v>
      </c>
      <c r="D131" s="146">
        <v>868</v>
      </c>
      <c r="E131" s="146">
        <v>868</v>
      </c>
      <c r="F131" s="34">
        <v>87</v>
      </c>
      <c r="G131" s="34">
        <v>253</v>
      </c>
      <c r="H131" s="38">
        <v>0</v>
      </c>
      <c r="I131" s="38">
        <v>0</v>
      </c>
      <c r="J131" s="34">
        <v>37</v>
      </c>
      <c r="K131" s="34">
        <v>51</v>
      </c>
      <c r="L131" s="28"/>
      <c r="M131" s="28"/>
      <c r="N131" s="34">
        <v>110</v>
      </c>
      <c r="O131" s="34">
        <v>111</v>
      </c>
      <c r="P131" s="38">
        <v>1</v>
      </c>
      <c r="Q131" s="38">
        <v>2693</v>
      </c>
      <c r="R131" s="38">
        <v>0</v>
      </c>
      <c r="S131" s="38">
        <v>0</v>
      </c>
      <c r="T131" s="38">
        <v>0</v>
      </c>
      <c r="U131" s="38">
        <v>0</v>
      </c>
      <c r="V131" s="29">
        <v>144</v>
      </c>
      <c r="W131" s="29">
        <v>242</v>
      </c>
      <c r="X131" s="28"/>
      <c r="Y131" s="28"/>
      <c r="Z131" s="29">
        <v>58</v>
      </c>
      <c r="AA131" s="29">
        <v>255</v>
      </c>
      <c r="AB131" s="28"/>
      <c r="AC131" s="28"/>
      <c r="AD131" s="28"/>
      <c r="AE131" s="28"/>
      <c r="AF131" s="38">
        <v>0</v>
      </c>
      <c r="AG131" s="38">
        <v>0</v>
      </c>
      <c r="AH131" s="28"/>
      <c r="AI131" s="28"/>
      <c r="AJ131" s="38">
        <v>0</v>
      </c>
      <c r="AK131" s="38">
        <v>0</v>
      </c>
      <c r="AL131" s="38">
        <v>0</v>
      </c>
      <c r="AM131" s="38">
        <v>0</v>
      </c>
      <c r="AN131" s="126">
        <v>3</v>
      </c>
      <c r="AO131" s="126">
        <v>4</v>
      </c>
      <c r="AP131" s="147">
        <v>0</v>
      </c>
      <c r="AQ131" s="147">
        <v>0</v>
      </c>
      <c r="AR131" s="147">
        <v>58</v>
      </c>
      <c r="AS131" s="147">
        <v>3</v>
      </c>
      <c r="AT131" s="139"/>
      <c r="AU131" s="139"/>
      <c r="AV131" s="35">
        <f t="shared" si="49"/>
        <v>1366</v>
      </c>
      <c r="AW131" s="35">
        <f t="shared" si="50"/>
        <v>4480</v>
      </c>
    </row>
    <row r="132" spans="1:49" ht="17.25" customHeight="1" x14ac:dyDescent="0.2">
      <c r="A132" s="41">
        <v>45717</v>
      </c>
      <c r="B132" s="38">
        <v>0</v>
      </c>
      <c r="C132" s="38">
        <v>0</v>
      </c>
      <c r="D132" s="146">
        <v>872</v>
      </c>
      <c r="E132" s="146">
        <v>872</v>
      </c>
      <c r="F132" s="34">
        <v>76</v>
      </c>
      <c r="G132" s="34">
        <v>267</v>
      </c>
      <c r="H132" s="38">
        <v>0</v>
      </c>
      <c r="I132" s="38">
        <v>0</v>
      </c>
      <c r="J132" s="34">
        <v>36</v>
      </c>
      <c r="K132" s="34">
        <v>52</v>
      </c>
      <c r="L132" s="28"/>
      <c r="M132" s="28"/>
      <c r="N132" s="34">
        <v>110</v>
      </c>
      <c r="O132" s="34">
        <v>111</v>
      </c>
      <c r="P132" s="38">
        <v>1</v>
      </c>
      <c r="Q132" s="38">
        <v>2693</v>
      </c>
      <c r="R132" s="38">
        <v>0</v>
      </c>
      <c r="S132" s="38">
        <v>0</v>
      </c>
      <c r="T132" s="38">
        <v>0</v>
      </c>
      <c r="U132" s="38">
        <v>0</v>
      </c>
      <c r="V132" s="29">
        <v>148</v>
      </c>
      <c r="W132" s="29">
        <v>246</v>
      </c>
      <c r="X132" s="28"/>
      <c r="Y132" s="28"/>
      <c r="Z132" s="29">
        <v>58</v>
      </c>
      <c r="AA132" s="29">
        <v>268</v>
      </c>
      <c r="AB132" s="28"/>
      <c r="AC132" s="28"/>
      <c r="AD132" s="28"/>
      <c r="AE132" s="28"/>
      <c r="AF132" s="38">
        <v>0</v>
      </c>
      <c r="AG132" s="38">
        <v>0</v>
      </c>
      <c r="AH132" s="28"/>
      <c r="AI132" s="28"/>
      <c r="AJ132" s="38">
        <v>0</v>
      </c>
      <c r="AK132" s="38">
        <v>0</v>
      </c>
      <c r="AL132" s="38">
        <v>0</v>
      </c>
      <c r="AM132" s="38">
        <v>0</v>
      </c>
      <c r="AN132" s="126">
        <v>3</v>
      </c>
      <c r="AO132" s="126">
        <v>4</v>
      </c>
      <c r="AP132" s="147">
        <v>0</v>
      </c>
      <c r="AQ132" s="147">
        <v>0</v>
      </c>
      <c r="AR132" s="147">
        <v>142</v>
      </c>
      <c r="AS132" s="147">
        <v>5</v>
      </c>
      <c r="AT132" s="139"/>
      <c r="AU132" s="139"/>
      <c r="AV132" s="35">
        <f t="shared" si="49"/>
        <v>1446</v>
      </c>
      <c r="AW132" s="35">
        <f t="shared" si="50"/>
        <v>4518</v>
      </c>
    </row>
    <row r="133" spans="1:49" ht="17.25" customHeight="1" x14ac:dyDescent="0.2">
      <c r="A133" s="41">
        <v>45748</v>
      </c>
      <c r="B133" s="38">
        <v>0</v>
      </c>
      <c r="C133" s="38">
        <v>0</v>
      </c>
      <c r="D133" s="38">
        <v>872</v>
      </c>
      <c r="E133" s="38">
        <v>872</v>
      </c>
      <c r="F133" s="34">
        <v>77</v>
      </c>
      <c r="G133" s="34">
        <v>291</v>
      </c>
      <c r="H133" s="38">
        <v>0</v>
      </c>
      <c r="I133" s="38">
        <v>0</v>
      </c>
      <c r="J133" s="34">
        <v>33</v>
      </c>
      <c r="K133" s="34">
        <v>48</v>
      </c>
      <c r="L133" s="28"/>
      <c r="M133" s="28"/>
      <c r="N133" s="34">
        <v>110</v>
      </c>
      <c r="O133" s="34">
        <v>111</v>
      </c>
      <c r="P133" s="38">
        <v>1</v>
      </c>
      <c r="Q133" s="38">
        <v>2693</v>
      </c>
      <c r="R133" s="38">
        <v>0</v>
      </c>
      <c r="S133" s="38">
        <v>0</v>
      </c>
      <c r="T133" s="38">
        <v>0</v>
      </c>
      <c r="U133" s="38">
        <v>0</v>
      </c>
      <c r="V133" s="29">
        <v>148</v>
      </c>
      <c r="W133" s="29">
        <v>246</v>
      </c>
      <c r="X133" s="28"/>
      <c r="Y133" s="28"/>
      <c r="Z133" s="38">
        <v>58</v>
      </c>
      <c r="AA133" s="38">
        <v>268</v>
      </c>
      <c r="AB133" s="28"/>
      <c r="AC133" s="28"/>
      <c r="AD133" s="28"/>
      <c r="AE133" s="28"/>
      <c r="AF133" s="38">
        <v>0</v>
      </c>
      <c r="AG133" s="38">
        <v>0</v>
      </c>
      <c r="AH133" s="28"/>
      <c r="AI133" s="28"/>
      <c r="AJ133" s="38">
        <v>0</v>
      </c>
      <c r="AK133" s="38">
        <v>0</v>
      </c>
      <c r="AL133" s="38">
        <v>0</v>
      </c>
      <c r="AM133" s="38">
        <v>0</v>
      </c>
      <c r="AN133" s="126">
        <v>4</v>
      </c>
      <c r="AO133" s="126">
        <v>4</v>
      </c>
      <c r="AP133" s="147">
        <v>0</v>
      </c>
      <c r="AQ133" s="147">
        <v>0</v>
      </c>
      <c r="AR133" s="126">
        <v>80</v>
      </c>
      <c r="AS133" s="126">
        <v>3</v>
      </c>
      <c r="AT133" s="139"/>
      <c r="AU133" s="139"/>
      <c r="AV133" s="35">
        <f t="shared" si="49"/>
        <v>1383</v>
      </c>
      <c r="AW133" s="35">
        <f t="shared" si="50"/>
        <v>4536</v>
      </c>
    </row>
    <row r="134" spans="1:49" ht="17.25" customHeight="1" x14ac:dyDescent="0.2">
      <c r="A134" s="41">
        <v>45778</v>
      </c>
      <c r="B134" s="38">
        <v>0</v>
      </c>
      <c r="C134" s="38">
        <v>0</v>
      </c>
      <c r="D134" s="38">
        <v>872</v>
      </c>
      <c r="E134" s="38">
        <v>872</v>
      </c>
      <c r="F134" s="34">
        <v>77</v>
      </c>
      <c r="G134" s="34">
        <v>296</v>
      </c>
      <c r="H134" s="38">
        <v>0</v>
      </c>
      <c r="I134" s="38">
        <v>0</v>
      </c>
      <c r="J134" s="34">
        <v>37</v>
      </c>
      <c r="K134" s="34">
        <v>52</v>
      </c>
      <c r="L134" s="28"/>
      <c r="M134" s="28"/>
      <c r="N134" s="34">
        <v>110</v>
      </c>
      <c r="O134" s="34">
        <v>150</v>
      </c>
      <c r="P134" s="38">
        <v>1</v>
      </c>
      <c r="Q134" s="38">
        <v>2693</v>
      </c>
      <c r="R134" s="38">
        <v>0</v>
      </c>
      <c r="S134" s="38">
        <v>0</v>
      </c>
      <c r="T134" s="38">
        <v>0</v>
      </c>
      <c r="U134" s="38">
        <v>0</v>
      </c>
      <c r="V134" s="29">
        <v>151</v>
      </c>
      <c r="W134" s="29">
        <v>249</v>
      </c>
      <c r="X134" s="28"/>
      <c r="Y134" s="28"/>
      <c r="Z134" s="38">
        <v>58</v>
      </c>
      <c r="AA134" s="38">
        <v>268</v>
      </c>
      <c r="AB134" s="28"/>
      <c r="AC134" s="28"/>
      <c r="AD134" s="28"/>
      <c r="AE134" s="28"/>
      <c r="AF134" s="38">
        <v>0</v>
      </c>
      <c r="AG134" s="38">
        <v>0</v>
      </c>
      <c r="AH134" s="28"/>
      <c r="AI134" s="28"/>
      <c r="AJ134" s="38">
        <v>0</v>
      </c>
      <c r="AK134" s="38">
        <v>0</v>
      </c>
      <c r="AL134" s="38">
        <v>0</v>
      </c>
      <c r="AM134" s="38">
        <v>0</v>
      </c>
      <c r="AN134" s="126">
        <v>4</v>
      </c>
      <c r="AO134" s="126">
        <v>4</v>
      </c>
      <c r="AP134" s="147">
        <v>0</v>
      </c>
      <c r="AQ134" s="147">
        <v>0</v>
      </c>
      <c r="AR134" s="126">
        <v>54</v>
      </c>
      <c r="AS134" s="126">
        <v>4</v>
      </c>
      <c r="AT134" s="139"/>
      <c r="AU134" s="139"/>
      <c r="AV134" s="35">
        <f t="shared" si="49"/>
        <v>1364</v>
      </c>
      <c r="AW134" s="35">
        <f t="shared" si="50"/>
        <v>4588</v>
      </c>
    </row>
    <row r="135" spans="1:49" ht="17.25" customHeight="1" x14ac:dyDescent="0.2">
      <c r="A135" s="41">
        <v>45809</v>
      </c>
      <c r="B135" s="38">
        <v>0</v>
      </c>
      <c r="C135" s="38">
        <v>0</v>
      </c>
      <c r="D135" s="38">
        <v>872</v>
      </c>
      <c r="E135" s="38">
        <v>872</v>
      </c>
      <c r="F135" s="34">
        <v>75</v>
      </c>
      <c r="G135" s="34">
        <v>294</v>
      </c>
      <c r="H135" s="38">
        <v>0</v>
      </c>
      <c r="I135" s="38">
        <v>0</v>
      </c>
      <c r="J135" s="34">
        <v>34</v>
      </c>
      <c r="K135" s="34">
        <v>52</v>
      </c>
      <c r="L135" s="28"/>
      <c r="M135" s="28"/>
      <c r="N135" s="34">
        <v>110</v>
      </c>
      <c r="O135" s="34">
        <v>150</v>
      </c>
      <c r="P135" s="38">
        <v>1</v>
      </c>
      <c r="Q135" s="38">
        <v>2693</v>
      </c>
      <c r="R135" s="38">
        <v>0</v>
      </c>
      <c r="S135" s="38">
        <v>0</v>
      </c>
      <c r="T135" s="38">
        <v>0</v>
      </c>
      <c r="U135" s="38">
        <v>0</v>
      </c>
      <c r="V135" s="29">
        <v>152</v>
      </c>
      <c r="W135" s="29">
        <v>250</v>
      </c>
      <c r="X135" s="28"/>
      <c r="Y135" s="28"/>
      <c r="Z135" s="38">
        <v>58</v>
      </c>
      <c r="AA135" s="38">
        <v>268</v>
      </c>
      <c r="AB135" s="28"/>
      <c r="AC135" s="28"/>
      <c r="AD135" s="28"/>
      <c r="AE135" s="28"/>
      <c r="AF135" s="38">
        <v>0</v>
      </c>
      <c r="AG135" s="38">
        <v>0</v>
      </c>
      <c r="AH135" s="28"/>
      <c r="AI135" s="28"/>
      <c r="AJ135" s="38">
        <v>0</v>
      </c>
      <c r="AK135" s="38">
        <v>0</v>
      </c>
      <c r="AL135" s="38">
        <v>0</v>
      </c>
      <c r="AM135" s="38">
        <v>0</v>
      </c>
      <c r="AN135" s="126">
        <v>3</v>
      </c>
      <c r="AO135" s="126">
        <v>3</v>
      </c>
      <c r="AP135" s="147">
        <v>0</v>
      </c>
      <c r="AQ135" s="147">
        <v>0</v>
      </c>
      <c r="AR135" s="126">
        <v>74</v>
      </c>
      <c r="AS135" s="126">
        <v>2</v>
      </c>
      <c r="AT135" s="139"/>
      <c r="AU135" s="139"/>
      <c r="AV135" s="35">
        <f t="shared" si="49"/>
        <v>1379</v>
      </c>
      <c r="AW135" s="35">
        <f t="shared" si="50"/>
        <v>4584</v>
      </c>
    </row>
    <row r="136" spans="1:49" ht="17.25" customHeight="1" x14ac:dyDescent="0.2">
      <c r="A136" s="41">
        <v>45839</v>
      </c>
      <c r="B136" s="38">
        <v>0</v>
      </c>
      <c r="C136" s="38">
        <v>0</v>
      </c>
      <c r="D136" s="146">
        <v>884</v>
      </c>
      <c r="E136" s="146">
        <v>884</v>
      </c>
      <c r="F136" s="34">
        <v>77</v>
      </c>
      <c r="G136" s="34">
        <v>472</v>
      </c>
      <c r="H136" s="38">
        <v>0</v>
      </c>
      <c r="I136" s="38">
        <v>0</v>
      </c>
      <c r="J136" s="34">
        <v>35</v>
      </c>
      <c r="K136" s="34">
        <v>68</v>
      </c>
      <c r="L136" s="28"/>
      <c r="M136" s="28"/>
      <c r="N136" s="34">
        <v>110</v>
      </c>
      <c r="O136" s="34">
        <v>150</v>
      </c>
      <c r="P136" s="38">
        <v>1</v>
      </c>
      <c r="Q136" s="38">
        <v>2693</v>
      </c>
      <c r="R136" s="38">
        <v>0</v>
      </c>
      <c r="S136" s="38">
        <v>0</v>
      </c>
      <c r="T136" s="38">
        <v>0</v>
      </c>
      <c r="U136" s="38">
        <v>0</v>
      </c>
      <c r="V136" s="29">
        <v>164</v>
      </c>
      <c r="W136" s="29">
        <v>252</v>
      </c>
      <c r="X136" s="28"/>
      <c r="Y136" s="28"/>
      <c r="Z136" s="29">
        <v>59</v>
      </c>
      <c r="AA136" s="29">
        <v>270</v>
      </c>
      <c r="AB136" s="28"/>
      <c r="AC136" s="28"/>
      <c r="AD136" s="28"/>
      <c r="AE136" s="28"/>
      <c r="AF136" s="38">
        <v>0</v>
      </c>
      <c r="AG136" s="38">
        <v>0</v>
      </c>
      <c r="AH136" s="28"/>
      <c r="AI136" s="28"/>
      <c r="AJ136" s="38">
        <v>0</v>
      </c>
      <c r="AK136" s="38">
        <v>0</v>
      </c>
      <c r="AL136" s="38">
        <v>0</v>
      </c>
      <c r="AM136" s="38">
        <v>0</v>
      </c>
      <c r="AN136" s="126">
        <v>3</v>
      </c>
      <c r="AO136" s="126">
        <v>2</v>
      </c>
      <c r="AP136" s="147">
        <v>0</v>
      </c>
      <c r="AQ136" s="147">
        <v>0</v>
      </c>
      <c r="AR136" s="126">
        <v>135</v>
      </c>
      <c r="AS136" s="126">
        <v>2</v>
      </c>
      <c r="AT136" s="139"/>
      <c r="AU136" s="139"/>
      <c r="AV136" s="35">
        <f t="shared" si="49"/>
        <v>1468</v>
      </c>
      <c r="AW136" s="35">
        <f t="shared" si="50"/>
        <v>4793</v>
      </c>
    </row>
    <row r="137" spans="1:49" ht="17.25" customHeight="1" x14ac:dyDescent="0.2">
      <c r="A137" s="41">
        <v>45870</v>
      </c>
      <c r="B137" s="38">
        <v>0</v>
      </c>
      <c r="C137" s="38">
        <v>0</v>
      </c>
      <c r="D137" s="146">
        <v>874</v>
      </c>
      <c r="E137" s="146">
        <v>874</v>
      </c>
      <c r="F137" s="34">
        <v>67</v>
      </c>
      <c r="G137" s="34">
        <v>460</v>
      </c>
      <c r="H137" s="38">
        <v>0</v>
      </c>
      <c r="I137" s="38">
        <v>0</v>
      </c>
      <c r="J137" s="34">
        <v>35</v>
      </c>
      <c r="K137" s="34">
        <v>48</v>
      </c>
      <c r="L137" s="28"/>
      <c r="M137" s="28"/>
      <c r="N137" s="34">
        <v>150</v>
      </c>
      <c r="O137" s="34">
        <v>150</v>
      </c>
      <c r="P137" s="38">
        <v>1</v>
      </c>
      <c r="Q137" s="38">
        <v>2693</v>
      </c>
      <c r="R137" s="38">
        <v>0</v>
      </c>
      <c r="S137" s="38">
        <v>0</v>
      </c>
      <c r="T137" s="38">
        <v>0</v>
      </c>
      <c r="U137" s="38">
        <v>0</v>
      </c>
      <c r="V137" s="29">
        <v>166</v>
      </c>
      <c r="W137" s="29">
        <v>253</v>
      </c>
      <c r="X137" s="28"/>
      <c r="Y137" s="28"/>
      <c r="Z137" s="29">
        <v>59</v>
      </c>
      <c r="AA137" s="29">
        <v>277</v>
      </c>
      <c r="AB137" s="28"/>
      <c r="AC137" s="28"/>
      <c r="AD137" s="28"/>
      <c r="AE137" s="28"/>
      <c r="AF137" s="38">
        <v>0</v>
      </c>
      <c r="AG137" s="38">
        <v>0</v>
      </c>
      <c r="AH137" s="28"/>
      <c r="AI137" s="28"/>
      <c r="AJ137" s="38">
        <v>0</v>
      </c>
      <c r="AK137" s="38">
        <v>0</v>
      </c>
      <c r="AL137" s="38">
        <v>0</v>
      </c>
      <c r="AM137" s="38">
        <v>0</v>
      </c>
      <c r="AN137" s="126">
        <v>3</v>
      </c>
      <c r="AO137" s="126">
        <v>2</v>
      </c>
      <c r="AP137" s="147">
        <v>0</v>
      </c>
      <c r="AQ137" s="147">
        <v>0</v>
      </c>
      <c r="AR137" s="126">
        <v>164</v>
      </c>
      <c r="AS137" s="126">
        <v>2</v>
      </c>
      <c r="AT137" s="139"/>
      <c r="AU137" s="139"/>
      <c r="AV137" s="35">
        <f t="shared" si="49"/>
        <v>1519</v>
      </c>
      <c r="AW137" s="35">
        <f t="shared" si="50"/>
        <v>4759</v>
      </c>
    </row>
    <row r="138" spans="1:49" ht="17.25" customHeight="1" x14ac:dyDescent="0.2">
      <c r="A138" s="41">
        <v>45901</v>
      </c>
      <c r="B138" s="38">
        <v>0</v>
      </c>
      <c r="C138" s="38">
        <v>0</v>
      </c>
      <c r="D138" s="146">
        <v>872</v>
      </c>
      <c r="E138" s="146">
        <v>872</v>
      </c>
      <c r="F138" s="34">
        <v>65</v>
      </c>
      <c r="G138" s="34">
        <v>460</v>
      </c>
      <c r="H138" s="38">
        <v>0</v>
      </c>
      <c r="I138" s="38">
        <v>0</v>
      </c>
      <c r="J138" s="34">
        <v>31</v>
      </c>
      <c r="K138" s="34">
        <v>51</v>
      </c>
      <c r="L138" s="28"/>
      <c r="M138" s="28"/>
      <c r="N138" s="34">
        <v>160</v>
      </c>
      <c r="O138" s="34">
        <v>200</v>
      </c>
      <c r="P138" s="38">
        <v>1</v>
      </c>
      <c r="Q138" s="38">
        <v>2693</v>
      </c>
      <c r="R138" s="38">
        <v>0</v>
      </c>
      <c r="S138" s="38">
        <v>0</v>
      </c>
      <c r="T138" s="38">
        <v>0</v>
      </c>
      <c r="U138" s="38">
        <v>0</v>
      </c>
      <c r="V138" s="29">
        <v>172</v>
      </c>
      <c r="W138" s="29">
        <v>259</v>
      </c>
      <c r="X138" s="28"/>
      <c r="Y138" s="28"/>
      <c r="Z138" s="29">
        <v>59</v>
      </c>
      <c r="AA138" s="29">
        <v>279</v>
      </c>
      <c r="AB138" s="28"/>
      <c r="AC138" s="28"/>
      <c r="AD138" s="28"/>
      <c r="AE138" s="28"/>
      <c r="AF138" s="38">
        <v>0</v>
      </c>
      <c r="AG138" s="38">
        <v>0</v>
      </c>
      <c r="AH138" s="28"/>
      <c r="AI138" s="28"/>
      <c r="AJ138" s="38">
        <v>0</v>
      </c>
      <c r="AK138" s="38">
        <v>0</v>
      </c>
      <c r="AL138" s="38">
        <v>0</v>
      </c>
      <c r="AM138" s="38">
        <v>0</v>
      </c>
      <c r="AN138" s="126">
        <v>2</v>
      </c>
      <c r="AO138" s="126">
        <v>1</v>
      </c>
      <c r="AP138" s="147">
        <v>0</v>
      </c>
      <c r="AQ138" s="147">
        <v>0</v>
      </c>
      <c r="AR138" s="126">
        <v>201</v>
      </c>
      <c r="AS138" s="126">
        <v>2</v>
      </c>
      <c r="AT138" s="139"/>
      <c r="AU138" s="139"/>
      <c r="AV138" s="35">
        <f t="shared" si="49"/>
        <v>1563</v>
      </c>
      <c r="AW138" s="35">
        <f t="shared" si="50"/>
        <v>4817</v>
      </c>
    </row>
    <row r="139" spans="1:49" ht="17.25" customHeight="1" x14ac:dyDescent="0.2">
      <c r="A139" s="25"/>
      <c r="B139" s="25"/>
      <c r="C139" s="25"/>
      <c r="D139" s="122"/>
      <c r="E139" s="151"/>
      <c r="F139" s="151"/>
      <c r="G139" s="151"/>
      <c r="H139" s="152"/>
      <c r="I139" s="152"/>
      <c r="J139" s="151"/>
      <c r="K139" s="151"/>
      <c r="L139" s="152"/>
      <c r="M139" s="152"/>
      <c r="N139" s="151"/>
      <c r="O139" s="151"/>
      <c r="P139" s="152"/>
      <c r="Q139" s="152"/>
      <c r="R139" s="152"/>
      <c r="S139" s="152"/>
      <c r="T139" s="152"/>
      <c r="U139" s="152"/>
      <c r="V139" s="151"/>
      <c r="W139" s="151"/>
      <c r="X139" s="152"/>
      <c r="Y139" s="152"/>
      <c r="Z139" s="151"/>
      <c r="AA139" s="151"/>
      <c r="AB139" s="152"/>
      <c r="AC139" s="152"/>
      <c r="AD139" s="152"/>
      <c r="AE139" s="152"/>
      <c r="AF139" s="152"/>
      <c r="AG139" s="152"/>
      <c r="AH139" s="151"/>
      <c r="AI139" s="151"/>
      <c r="AJ139" s="151"/>
      <c r="AK139" s="153"/>
      <c r="AL139" s="152"/>
      <c r="AM139" s="152"/>
      <c r="AN139" s="151"/>
      <c r="AO139" s="151"/>
      <c r="AP139" s="151"/>
      <c r="AQ139" s="151"/>
      <c r="AR139" s="122"/>
      <c r="AS139" s="122"/>
      <c r="AT139" s="122"/>
      <c r="AU139" s="122"/>
      <c r="AV139" s="26"/>
      <c r="AW139" s="26"/>
    </row>
    <row r="140" spans="1:49" ht="41.25" customHeight="1" x14ac:dyDescent="0.2">
      <c r="A140" s="25"/>
      <c r="B140" s="40" t="s">
        <v>32</v>
      </c>
      <c r="C140" s="178" t="s">
        <v>35</v>
      </c>
      <c r="D140" s="179"/>
      <c r="E140" s="179"/>
      <c r="F140" s="179"/>
      <c r="G140" s="179"/>
      <c r="H140" s="179"/>
      <c r="I140" s="179"/>
      <c r="J140" s="179"/>
      <c r="K140" s="179"/>
      <c r="L140" s="179"/>
      <c r="M140" s="179"/>
      <c r="N140" s="179"/>
      <c r="O140" s="179"/>
      <c r="P140" s="180"/>
      <c r="Q140" s="26"/>
      <c r="R140" s="26"/>
      <c r="S140" s="26"/>
      <c r="T140" s="26"/>
      <c r="U140" s="26"/>
      <c r="V140" s="26"/>
      <c r="W140" s="26"/>
      <c r="X140" s="26"/>
      <c r="Y140" s="26"/>
      <c r="Z140" s="26"/>
      <c r="AA140" s="26"/>
      <c r="AB140" s="26"/>
      <c r="AC140" s="26"/>
      <c r="AD140" s="129"/>
      <c r="AE140" s="26"/>
      <c r="AF140" s="26"/>
      <c r="AG140" s="26"/>
      <c r="AH140" s="26"/>
      <c r="AI140" s="26"/>
      <c r="AJ140" s="26"/>
      <c r="AK140" s="26"/>
      <c r="AL140" s="26"/>
      <c r="AM140" s="26"/>
      <c r="AN140" s="26"/>
      <c r="AO140" s="26"/>
      <c r="AP140" s="26"/>
      <c r="AQ140" s="26"/>
      <c r="AR140" s="26"/>
      <c r="AS140" s="26"/>
      <c r="AT140" s="26"/>
      <c r="AU140" s="26"/>
      <c r="AV140" s="26"/>
      <c r="AW140" s="26"/>
    </row>
    <row r="141" spans="1:49" ht="31.5" customHeight="1" x14ac:dyDescent="0.2">
      <c r="A141" s="25"/>
      <c r="B141" s="28"/>
      <c r="C141" s="42" t="s">
        <v>28</v>
      </c>
      <c r="D141" s="177" t="s">
        <v>29</v>
      </c>
      <c r="E141" s="177"/>
      <c r="F141" s="177"/>
      <c r="G141" s="177"/>
      <c r="H141" s="177"/>
      <c r="I141" s="177"/>
      <c r="J141" s="177"/>
      <c r="K141" s="177"/>
      <c r="L141" s="177"/>
      <c r="M141" s="177"/>
      <c r="N141" s="177"/>
      <c r="O141" s="177"/>
      <c r="P141" s="177"/>
      <c r="Q141" s="26"/>
      <c r="R141" s="26"/>
      <c r="S141" s="26"/>
      <c r="T141" s="26"/>
      <c r="U141" s="26"/>
      <c r="V141" s="26"/>
      <c r="W141" s="26"/>
      <c r="X141" s="26"/>
      <c r="Y141" s="26"/>
      <c r="Z141" s="26"/>
      <c r="AA141" s="26"/>
      <c r="AB141" s="26"/>
      <c r="AC141" s="26"/>
      <c r="AD141" s="26"/>
      <c r="AE141" s="26"/>
      <c r="AF141" s="26"/>
      <c r="AG141" s="26"/>
      <c r="AH141" s="26"/>
      <c r="AI141" s="26"/>
      <c r="AJ141" s="26"/>
      <c r="AK141" s="26"/>
      <c r="AL141" s="26"/>
      <c r="AM141" s="26"/>
      <c r="AN141" s="26"/>
      <c r="AO141" s="26"/>
      <c r="AP141" s="26"/>
      <c r="AQ141" s="26"/>
      <c r="AR141" s="26"/>
      <c r="AS141" s="26"/>
      <c r="AT141" s="26"/>
      <c r="AU141" s="26"/>
      <c r="AV141" s="26"/>
      <c r="AW141" s="26"/>
    </row>
    <row r="142" spans="1:49" ht="27.75" customHeight="1" x14ac:dyDescent="0.2">
      <c r="A142" s="25"/>
      <c r="B142" s="29"/>
      <c r="C142" s="42" t="s">
        <v>30</v>
      </c>
      <c r="D142" s="177" t="s">
        <v>31</v>
      </c>
      <c r="E142" s="177"/>
      <c r="F142" s="177"/>
      <c r="G142" s="177"/>
      <c r="H142" s="177"/>
      <c r="I142" s="177"/>
      <c r="J142" s="177"/>
      <c r="K142" s="177"/>
      <c r="L142" s="177"/>
      <c r="M142" s="177"/>
      <c r="N142" s="177"/>
      <c r="O142" s="177"/>
      <c r="P142" s="177"/>
      <c r="Q142" s="26"/>
      <c r="R142" s="26"/>
      <c r="S142" s="26"/>
      <c r="T142" s="26"/>
      <c r="U142" s="26"/>
      <c r="V142" s="26"/>
      <c r="W142" s="26"/>
      <c r="X142" s="26"/>
      <c r="Y142" s="26"/>
      <c r="Z142" s="26"/>
      <c r="AA142" s="26"/>
      <c r="AB142" s="26"/>
      <c r="AC142" s="26"/>
      <c r="AD142" s="26"/>
      <c r="AE142" s="26"/>
      <c r="AF142" s="26"/>
      <c r="AG142" s="26"/>
      <c r="AH142" s="26"/>
      <c r="AI142" s="26"/>
      <c r="AJ142" s="26"/>
      <c r="AK142" s="26"/>
      <c r="AL142" s="26"/>
      <c r="AM142" s="26"/>
      <c r="AN142" s="26"/>
      <c r="AO142" s="26"/>
      <c r="AP142" s="26"/>
      <c r="AQ142" s="26"/>
      <c r="AR142" s="26"/>
      <c r="AS142" s="26"/>
      <c r="AT142" s="26"/>
      <c r="AU142" s="26"/>
      <c r="AV142" s="26"/>
      <c r="AW142" s="26"/>
    </row>
    <row r="143" spans="1:49" ht="27.75" customHeight="1" x14ac:dyDescent="0.2">
      <c r="A143" s="25"/>
      <c r="B143" s="149"/>
      <c r="C143" s="42" t="s">
        <v>81</v>
      </c>
      <c r="D143" s="172" t="s">
        <v>83</v>
      </c>
      <c r="E143" s="173"/>
      <c r="F143" s="173"/>
      <c r="G143" s="173"/>
      <c r="H143" s="173"/>
      <c r="I143" s="173"/>
      <c r="J143" s="173"/>
      <c r="K143" s="173"/>
      <c r="L143" s="173"/>
      <c r="M143" s="173"/>
      <c r="N143" s="173"/>
      <c r="O143" s="173"/>
      <c r="P143" s="174"/>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c r="AU143" s="26"/>
      <c r="AV143" s="26"/>
      <c r="AW143" s="26"/>
    </row>
    <row r="144" spans="1:49" ht="32.25" customHeight="1" x14ac:dyDescent="0.2">
      <c r="A144" s="25"/>
      <c r="B144" s="30"/>
      <c r="C144" s="42" t="s">
        <v>33</v>
      </c>
      <c r="D144" s="177" t="s">
        <v>71</v>
      </c>
      <c r="E144" s="177"/>
      <c r="F144" s="177"/>
      <c r="G144" s="177"/>
      <c r="H144" s="177"/>
      <c r="I144" s="177"/>
      <c r="J144" s="177"/>
      <c r="K144" s="177"/>
      <c r="L144" s="177"/>
      <c r="M144" s="177"/>
      <c r="N144" s="177"/>
      <c r="O144" s="177"/>
      <c r="P144" s="177"/>
      <c r="Q144" s="26"/>
      <c r="R144" s="26"/>
      <c r="S144" s="26"/>
      <c r="T144" s="26"/>
      <c r="U144" s="26"/>
      <c r="V144" s="26"/>
      <c r="W144" s="26"/>
      <c r="X144" s="26"/>
      <c r="Y144" s="26"/>
      <c r="Z144" s="26"/>
      <c r="AA144" s="26"/>
      <c r="AB144" s="26"/>
      <c r="AC144" s="26"/>
      <c r="AD144" s="26"/>
      <c r="AE144" s="26"/>
      <c r="AF144" s="26"/>
      <c r="AG144" s="26"/>
      <c r="AH144" s="26"/>
      <c r="AI144" s="26"/>
      <c r="AJ144" s="26"/>
      <c r="AK144" s="26"/>
      <c r="AL144" s="26"/>
      <c r="AM144" s="26"/>
      <c r="AN144" s="26"/>
      <c r="AO144" s="26"/>
      <c r="AP144" s="26"/>
      <c r="AQ144" s="26"/>
      <c r="AR144" s="26"/>
      <c r="AS144" s="26"/>
      <c r="AT144" s="26"/>
      <c r="AU144" s="26"/>
      <c r="AV144" s="26"/>
      <c r="AW144" s="26"/>
    </row>
    <row r="145" spans="2:16" ht="33" hidden="1" customHeight="1" x14ac:dyDescent="0.2">
      <c r="B145" s="33"/>
      <c r="C145" s="42" t="s">
        <v>36</v>
      </c>
      <c r="D145" s="177" t="s">
        <v>50</v>
      </c>
      <c r="E145" s="177"/>
      <c r="F145" s="177"/>
      <c r="G145" s="177"/>
      <c r="H145" s="177"/>
      <c r="I145" s="177"/>
      <c r="J145" s="177"/>
      <c r="K145" s="177"/>
      <c r="L145" s="177"/>
      <c r="M145" s="177"/>
      <c r="N145" s="177"/>
      <c r="O145" s="177"/>
      <c r="P145" s="177"/>
    </row>
    <row r="146" spans="2:16" ht="33" hidden="1" customHeight="1" x14ac:dyDescent="0.2">
      <c r="B146" s="116"/>
      <c r="C146" s="42" t="s">
        <v>58</v>
      </c>
      <c r="D146" s="177" t="s">
        <v>59</v>
      </c>
      <c r="E146" s="177"/>
      <c r="F146" s="177"/>
      <c r="G146" s="177"/>
      <c r="H146" s="177"/>
      <c r="I146" s="177"/>
      <c r="J146" s="177"/>
      <c r="K146" s="177"/>
      <c r="L146" s="177"/>
      <c r="M146" s="177"/>
      <c r="N146" s="177"/>
      <c r="O146" s="177"/>
      <c r="P146" s="177"/>
    </row>
    <row r="147" spans="2:16" ht="20.100000000000001" customHeight="1" x14ac:dyDescent="0.2">
      <c r="B147" s="40" t="s">
        <v>48</v>
      </c>
      <c r="C147" s="171" t="s">
        <v>49</v>
      </c>
      <c r="D147" s="171"/>
      <c r="E147" s="171"/>
      <c r="F147" s="171"/>
      <c r="G147" s="171"/>
      <c r="H147" s="171"/>
      <c r="I147" s="171"/>
      <c r="J147" s="171"/>
      <c r="K147" s="171"/>
      <c r="L147" s="171"/>
      <c r="M147" s="171"/>
      <c r="N147" s="171"/>
      <c r="O147" s="171"/>
      <c r="P147" s="171"/>
    </row>
    <row r="148" spans="2:16" ht="33.75" customHeight="1" x14ac:dyDescent="0.2">
      <c r="B148" s="40" t="s">
        <v>51</v>
      </c>
      <c r="C148" s="169" t="s">
        <v>52</v>
      </c>
      <c r="D148" s="169"/>
      <c r="E148" s="169"/>
      <c r="F148" s="169"/>
      <c r="G148" s="169"/>
      <c r="H148" s="169"/>
      <c r="I148" s="169"/>
      <c r="J148" s="169"/>
      <c r="K148" s="169"/>
      <c r="L148" s="169"/>
      <c r="M148" s="169"/>
      <c r="N148" s="169"/>
      <c r="O148" s="169"/>
      <c r="P148" s="169"/>
    </row>
    <row r="149" spans="2:16" ht="29.25" customHeight="1" x14ac:dyDescent="0.2">
      <c r="B149" s="40" t="s">
        <v>56</v>
      </c>
      <c r="C149" s="170" t="s">
        <v>57</v>
      </c>
      <c r="D149" s="169"/>
      <c r="E149" s="169"/>
      <c r="F149" s="169"/>
      <c r="G149" s="169"/>
      <c r="H149" s="169"/>
      <c r="I149" s="169"/>
      <c r="J149" s="169"/>
      <c r="K149" s="169"/>
      <c r="L149" s="169"/>
      <c r="M149" s="169"/>
      <c r="N149" s="169"/>
      <c r="O149" s="169"/>
      <c r="P149" s="169"/>
    </row>
    <row r="150" spans="2:16" ht="16.5" customHeight="1" x14ac:dyDescent="0.2">
      <c r="B150" s="40" t="s">
        <v>60</v>
      </c>
      <c r="C150" s="169" t="s">
        <v>61</v>
      </c>
      <c r="D150" s="169"/>
      <c r="E150" s="169"/>
      <c r="F150" s="169"/>
      <c r="G150" s="169"/>
      <c r="H150" s="169"/>
      <c r="I150" s="169"/>
      <c r="J150" s="169"/>
      <c r="K150" s="169"/>
      <c r="L150" s="169"/>
      <c r="M150" s="169"/>
      <c r="N150" s="169"/>
      <c r="O150" s="169"/>
      <c r="P150" s="169"/>
    </row>
    <row r="151" spans="2:16" ht="30.75" customHeight="1" x14ac:dyDescent="0.2">
      <c r="B151" s="127" t="s">
        <v>64</v>
      </c>
      <c r="C151" s="184" t="s">
        <v>70</v>
      </c>
      <c r="D151" s="185"/>
      <c r="E151" s="185"/>
      <c r="F151" s="185"/>
      <c r="G151" s="185"/>
      <c r="H151" s="185"/>
      <c r="I151" s="185"/>
      <c r="J151" s="185"/>
      <c r="K151" s="185"/>
      <c r="L151" s="185"/>
      <c r="M151" s="185"/>
      <c r="N151" s="185"/>
      <c r="O151" s="185"/>
      <c r="P151" s="186"/>
    </row>
    <row r="152" spans="2:16" ht="18.75" customHeight="1" x14ac:dyDescent="0.25">
      <c r="B152" s="127" t="s">
        <v>68</v>
      </c>
      <c r="C152" s="181" t="s">
        <v>69</v>
      </c>
      <c r="D152" s="182"/>
      <c r="E152" s="182"/>
      <c r="F152" s="182"/>
      <c r="G152" s="182"/>
      <c r="H152" s="182"/>
      <c r="I152" s="182"/>
      <c r="J152" s="182"/>
      <c r="K152" s="182"/>
      <c r="L152" s="182"/>
      <c r="M152" s="182"/>
      <c r="N152" s="182"/>
      <c r="O152" s="182"/>
      <c r="P152" s="183"/>
    </row>
    <row r="153" spans="2:16" ht="51.75" customHeight="1" x14ac:dyDescent="0.25">
      <c r="B153" s="127" t="s">
        <v>72</v>
      </c>
      <c r="C153" s="166" t="s">
        <v>75</v>
      </c>
      <c r="D153" s="167"/>
      <c r="E153" s="167"/>
      <c r="F153" s="167"/>
      <c r="G153" s="167"/>
      <c r="H153" s="167"/>
      <c r="I153" s="167"/>
      <c r="J153" s="167"/>
      <c r="K153" s="167"/>
      <c r="L153" s="167"/>
      <c r="M153" s="167"/>
      <c r="N153" s="167"/>
      <c r="O153" s="167"/>
      <c r="P153" s="168"/>
    </row>
    <row r="154" spans="2:16" ht="52.5" customHeight="1" x14ac:dyDescent="0.25">
      <c r="B154" s="127" t="s">
        <v>73</v>
      </c>
      <c r="C154" s="166" t="s">
        <v>74</v>
      </c>
      <c r="D154" s="167"/>
      <c r="E154" s="167"/>
      <c r="F154" s="167"/>
      <c r="G154" s="167"/>
      <c r="H154" s="167"/>
      <c r="I154" s="167"/>
      <c r="J154" s="167"/>
      <c r="K154" s="167"/>
      <c r="L154" s="167"/>
      <c r="M154" s="167"/>
      <c r="N154" s="167"/>
      <c r="O154" s="167"/>
      <c r="P154" s="168"/>
    </row>
    <row r="155" spans="2:16" ht="30.75" customHeight="1" x14ac:dyDescent="0.25">
      <c r="B155" s="127" t="s">
        <v>76</v>
      </c>
      <c r="C155" s="166" t="s">
        <v>77</v>
      </c>
      <c r="D155" s="167"/>
      <c r="E155" s="167"/>
      <c r="F155" s="167"/>
      <c r="G155" s="167"/>
      <c r="H155" s="167"/>
      <c r="I155" s="167"/>
      <c r="J155" s="167"/>
      <c r="K155" s="167"/>
      <c r="L155" s="167"/>
      <c r="M155" s="167"/>
      <c r="N155" s="167"/>
      <c r="O155" s="167"/>
      <c r="P155" s="168"/>
    </row>
    <row r="156" spans="2:16" ht="16.5" customHeight="1" x14ac:dyDescent="0.25">
      <c r="B156" s="127" t="s">
        <v>79</v>
      </c>
      <c r="C156" s="166" t="s">
        <v>80</v>
      </c>
      <c r="D156" s="167"/>
      <c r="E156" s="167"/>
      <c r="F156" s="167"/>
      <c r="G156" s="167"/>
      <c r="H156" s="167"/>
      <c r="I156" s="167"/>
      <c r="J156" s="167"/>
      <c r="K156" s="167"/>
      <c r="L156" s="167"/>
      <c r="M156" s="167"/>
      <c r="N156" s="167"/>
      <c r="O156" s="167"/>
      <c r="P156" s="168"/>
    </row>
    <row r="157" spans="2:16" ht="16.5" customHeight="1" x14ac:dyDescent="0.25">
      <c r="B157" s="127" t="s">
        <v>84</v>
      </c>
      <c r="C157" s="166" t="s">
        <v>85</v>
      </c>
      <c r="D157" s="167"/>
      <c r="E157" s="167"/>
      <c r="F157" s="167"/>
      <c r="G157" s="167"/>
      <c r="H157" s="167"/>
      <c r="I157" s="167"/>
      <c r="J157" s="167"/>
      <c r="K157" s="167"/>
      <c r="L157" s="167"/>
      <c r="M157" s="167"/>
      <c r="N157" s="167"/>
      <c r="O157" s="167"/>
      <c r="P157" s="168"/>
    </row>
    <row r="158" spans="2:16" ht="32.25" customHeight="1" x14ac:dyDescent="0.2">
      <c r="B158" s="127" t="s">
        <v>88</v>
      </c>
      <c r="C158" s="187" t="s">
        <v>89</v>
      </c>
      <c r="D158" s="188"/>
      <c r="E158" s="188"/>
      <c r="F158" s="188"/>
      <c r="G158" s="188"/>
      <c r="H158" s="188"/>
      <c r="I158" s="188"/>
      <c r="J158" s="188"/>
      <c r="K158" s="188"/>
      <c r="L158" s="188"/>
      <c r="M158" s="188"/>
      <c r="N158" s="188"/>
      <c r="O158" s="188"/>
      <c r="P158" s="189"/>
    </row>
    <row r="159" spans="2:16" ht="27" customHeight="1" x14ac:dyDescent="0.2">
      <c r="B159" s="127" t="s">
        <v>94</v>
      </c>
      <c r="C159" s="162" t="s">
        <v>95</v>
      </c>
      <c r="D159" s="163"/>
      <c r="E159" s="163"/>
      <c r="F159" s="163"/>
      <c r="G159" s="163"/>
      <c r="H159" s="163"/>
      <c r="I159" s="163"/>
      <c r="J159" s="163"/>
      <c r="K159" s="163"/>
      <c r="L159" s="163"/>
      <c r="M159" s="163"/>
      <c r="N159" s="163"/>
      <c r="O159" s="163"/>
      <c r="P159" s="163"/>
    </row>
    <row r="160" spans="2:16" ht="23.25" customHeight="1" x14ac:dyDescent="0.2">
      <c r="B160" s="127" t="s">
        <v>96</v>
      </c>
      <c r="C160" s="162" t="s">
        <v>97</v>
      </c>
      <c r="D160" s="163"/>
      <c r="E160" s="163"/>
      <c r="F160" s="163"/>
      <c r="G160" s="163"/>
      <c r="H160" s="163"/>
      <c r="I160" s="163"/>
      <c r="J160" s="163"/>
      <c r="K160" s="163"/>
      <c r="L160" s="163"/>
      <c r="M160" s="163"/>
      <c r="N160" s="163"/>
      <c r="O160" s="163"/>
      <c r="P160" s="163"/>
    </row>
    <row r="161" spans="2:16" ht="23.25" customHeight="1" x14ac:dyDescent="0.2">
      <c r="B161" s="127" t="s">
        <v>102</v>
      </c>
      <c r="C161" s="162" t="s">
        <v>103</v>
      </c>
      <c r="D161" s="163"/>
      <c r="E161" s="163"/>
      <c r="F161" s="163"/>
      <c r="G161" s="163"/>
      <c r="H161" s="163"/>
      <c r="I161" s="163"/>
      <c r="J161" s="163"/>
      <c r="K161" s="163"/>
      <c r="L161" s="163"/>
      <c r="M161" s="163"/>
      <c r="N161" s="163"/>
      <c r="O161" s="163"/>
      <c r="P161" s="163"/>
    </row>
    <row r="162" spans="2:16" ht="23.25" customHeight="1" x14ac:dyDescent="0.2">
      <c r="B162" s="127" t="s">
        <v>104</v>
      </c>
      <c r="C162" s="162" t="s">
        <v>105</v>
      </c>
      <c r="D162" s="163"/>
      <c r="E162" s="163"/>
      <c r="F162" s="163"/>
      <c r="G162" s="163"/>
      <c r="H162" s="163"/>
      <c r="I162" s="163"/>
      <c r="J162" s="163"/>
      <c r="K162" s="163"/>
      <c r="L162" s="163"/>
      <c r="M162" s="163"/>
      <c r="N162" s="163"/>
      <c r="O162" s="163"/>
      <c r="P162" s="163"/>
    </row>
    <row r="163" spans="2:16" ht="23.25" customHeight="1" x14ac:dyDescent="0.2">
      <c r="B163" s="127" t="s">
        <v>106</v>
      </c>
      <c r="C163" s="162" t="s">
        <v>107</v>
      </c>
      <c r="D163" s="163"/>
      <c r="E163" s="163"/>
      <c r="F163" s="163"/>
      <c r="G163" s="163"/>
      <c r="H163" s="163"/>
      <c r="I163" s="163"/>
      <c r="J163" s="163"/>
      <c r="K163" s="163"/>
      <c r="L163" s="163"/>
      <c r="M163" s="163"/>
      <c r="N163" s="163"/>
      <c r="O163" s="163"/>
      <c r="P163" s="163"/>
    </row>
    <row r="164" spans="2:16" ht="23.25" customHeight="1" x14ac:dyDescent="0.2">
      <c r="B164" s="127" t="s">
        <v>108</v>
      </c>
      <c r="C164" s="162" t="s">
        <v>109</v>
      </c>
      <c r="D164" s="163"/>
      <c r="E164" s="163"/>
      <c r="F164" s="163"/>
      <c r="G164" s="163"/>
      <c r="H164" s="163"/>
      <c r="I164" s="163"/>
      <c r="J164" s="163"/>
      <c r="K164" s="163"/>
      <c r="L164" s="163"/>
      <c r="M164" s="163"/>
      <c r="N164" s="163"/>
      <c r="O164" s="163"/>
      <c r="P164" s="163"/>
    </row>
    <row r="165" spans="2:16" ht="23.25" customHeight="1" x14ac:dyDescent="0.2">
      <c r="B165" s="127" t="s">
        <v>111</v>
      </c>
      <c r="C165" s="162" t="s">
        <v>112</v>
      </c>
      <c r="D165" s="163"/>
      <c r="E165" s="163"/>
      <c r="F165" s="163"/>
      <c r="G165" s="163"/>
      <c r="H165" s="163"/>
      <c r="I165" s="163"/>
      <c r="J165" s="163"/>
      <c r="K165" s="163"/>
      <c r="L165" s="163"/>
      <c r="M165" s="163"/>
      <c r="N165" s="163"/>
      <c r="O165" s="163"/>
      <c r="P165" s="163"/>
    </row>
  </sheetData>
  <mergeCells count="50">
    <mergeCell ref="C165:P165"/>
    <mergeCell ref="C161:P161"/>
    <mergeCell ref="C162:P162"/>
    <mergeCell ref="C163:P163"/>
    <mergeCell ref="C164:P164"/>
    <mergeCell ref="AT9:AU9"/>
    <mergeCell ref="AV9:AW9"/>
    <mergeCell ref="L9:M9"/>
    <mergeCell ref="N9:O9"/>
    <mergeCell ref="P9:Q9"/>
    <mergeCell ref="R9:S9"/>
    <mergeCell ref="T9:U9"/>
    <mergeCell ref="V9:W9"/>
    <mergeCell ref="Z9:AA9"/>
    <mergeCell ref="AB9:AC9"/>
    <mergeCell ref="AH9:AI9"/>
    <mergeCell ref="AF9:AG9"/>
    <mergeCell ref="AD9:AE9"/>
    <mergeCell ref="AN9:AO9"/>
    <mergeCell ref="AJ9:AK9"/>
    <mergeCell ref="C152:P152"/>
    <mergeCell ref="C151:P151"/>
    <mergeCell ref="D146:P146"/>
    <mergeCell ref="C158:P158"/>
    <mergeCell ref="C157:P157"/>
    <mergeCell ref="J9:K9"/>
    <mergeCell ref="H9:I9"/>
    <mergeCell ref="D144:P144"/>
    <mergeCell ref="D145:P145"/>
    <mergeCell ref="C140:P140"/>
    <mergeCell ref="D141:P141"/>
    <mergeCell ref="D142:P142"/>
    <mergeCell ref="B9:C9"/>
    <mergeCell ref="F9:G9"/>
    <mergeCell ref="C159:P159"/>
    <mergeCell ref="C160:P160"/>
    <mergeCell ref="AR9:AS9"/>
    <mergeCell ref="C153:P153"/>
    <mergeCell ref="C154:P154"/>
    <mergeCell ref="C155:P155"/>
    <mergeCell ref="AP9:AQ9"/>
    <mergeCell ref="C150:P150"/>
    <mergeCell ref="C149:P149"/>
    <mergeCell ref="C147:P147"/>
    <mergeCell ref="D143:P143"/>
    <mergeCell ref="X9:Y9"/>
    <mergeCell ref="C156:P156"/>
    <mergeCell ref="D9:E9"/>
    <mergeCell ref="AL9:AM9"/>
    <mergeCell ref="C148:P148"/>
  </mergeCells>
  <hyperlinks>
    <hyperlink ref="N7" location="Índice!A1" display="Volver al Índice"/>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G60"/>
  <sheetViews>
    <sheetView topLeftCell="A7" zoomScaleNormal="100" workbookViewId="0">
      <selection activeCell="B12" sqref="B12"/>
    </sheetView>
  </sheetViews>
  <sheetFormatPr baseColWidth="10" defaultRowHeight="12.75" x14ac:dyDescent="0.2"/>
  <cols>
    <col min="1" max="1" width="5.140625" style="2" customWidth="1"/>
    <col min="2" max="2" width="75.28515625" style="2" bestFit="1" customWidth="1"/>
    <col min="3" max="3" width="19.140625" style="2" customWidth="1"/>
    <col min="4" max="4" width="33.28515625" style="2" customWidth="1"/>
    <col min="5" max="16384" width="11.42578125" style="2"/>
  </cols>
  <sheetData>
    <row r="1" spans="1:4" ht="20.100000000000001" customHeight="1" x14ac:dyDescent="0.2">
      <c r="A1" s="77"/>
      <c r="B1" s="77"/>
      <c r="C1" s="77"/>
      <c r="D1" s="79"/>
    </row>
    <row r="2" spans="1:4" ht="20.100000000000001" customHeight="1" x14ac:dyDescent="0.25">
      <c r="A2" s="53"/>
      <c r="B2" s="136" t="s">
        <v>6</v>
      </c>
      <c r="C2" s="78"/>
      <c r="D2" s="81"/>
    </row>
    <row r="3" spans="1:4" ht="20.100000000000001" customHeight="1" x14ac:dyDescent="0.25">
      <c r="A3" s="91"/>
      <c r="B3" s="91"/>
      <c r="C3" s="92"/>
      <c r="D3" s="93"/>
    </row>
    <row r="4" spans="1:4" ht="20.100000000000001" customHeight="1" x14ac:dyDescent="0.2">
      <c r="A4" s="94"/>
      <c r="B4" s="94" t="s">
        <v>99</v>
      </c>
      <c r="C4" s="95"/>
      <c r="D4" s="96"/>
    </row>
    <row r="5" spans="1:4" ht="20.100000000000001" customHeight="1" thickBot="1" x14ac:dyDescent="0.25">
      <c r="A5" s="97"/>
      <c r="B5" s="97"/>
      <c r="C5" s="98"/>
      <c r="D5" s="99"/>
    </row>
    <row r="6" spans="1:4" ht="20.100000000000001" customHeight="1" x14ac:dyDescent="0.2">
      <c r="A6" s="100"/>
      <c r="B6" s="100" t="s">
        <v>11</v>
      </c>
      <c r="C6" s="101"/>
      <c r="D6" s="102"/>
    </row>
    <row r="7" spans="1:4" ht="20.100000000000001" customHeight="1" x14ac:dyDescent="0.2">
      <c r="A7" s="100"/>
      <c r="B7" s="100" t="str">
        <f>Índice!B7</f>
        <v>Fecha de Publicación: Octubre 2025</v>
      </c>
      <c r="C7" s="103"/>
      <c r="D7" s="104" t="s">
        <v>24</v>
      </c>
    </row>
    <row r="8" spans="1:4" ht="20.100000000000001" customHeight="1" thickBot="1" x14ac:dyDescent="0.25">
      <c r="A8" s="105"/>
      <c r="B8" s="105" t="str">
        <f>Índice!B8</f>
        <v>Fecha de Corte: Septiembre 2025 (III Trimestre)</v>
      </c>
      <c r="C8" s="106"/>
      <c r="D8" s="107"/>
    </row>
    <row r="9" spans="1:4" ht="20.100000000000001" customHeight="1" thickBot="1" x14ac:dyDescent="0.25">
      <c r="B9" s="190"/>
      <c r="C9" s="190"/>
      <c r="D9" s="191"/>
    </row>
    <row r="10" spans="1:4" ht="20.100000000000001" customHeight="1" x14ac:dyDescent="0.2">
      <c r="A10" s="108"/>
      <c r="B10" s="108"/>
      <c r="C10" s="108"/>
      <c r="D10" s="109"/>
    </row>
    <row r="11" spans="1:4" ht="32.25" customHeight="1" thickBot="1" x14ac:dyDescent="0.25">
      <c r="A11" s="110" t="s">
        <v>46</v>
      </c>
      <c r="B11" s="110" t="s">
        <v>25</v>
      </c>
      <c r="C11" s="111" t="s">
        <v>9</v>
      </c>
      <c r="D11" s="112" t="s">
        <v>82</v>
      </c>
    </row>
    <row r="12" spans="1:4" ht="26.25" customHeight="1" thickBot="1" x14ac:dyDescent="0.25">
      <c r="A12" s="43">
        <v>1</v>
      </c>
      <c r="B12" s="140" t="str">
        <f>Hoja2!B22</f>
        <v>LEOSATELLITE SERVICES DE ECUADOR S.A.</v>
      </c>
      <c r="C12" s="32">
        <f>'Abonados-terminales'!Q135</f>
        <v>2693</v>
      </c>
      <c r="D12" s="31">
        <f>C12/$C$30</f>
        <v>0.58747818499127402</v>
      </c>
    </row>
    <row r="13" spans="1:4" ht="26.25" customHeight="1" thickBot="1" x14ac:dyDescent="0.25">
      <c r="A13" s="43">
        <v>2</v>
      </c>
      <c r="B13" s="140" t="str">
        <f>Hoja2!B23</f>
        <v>CARRO SEGURO CARSEG S.A.</v>
      </c>
      <c r="C13" s="32">
        <f>'Abonados-terminales'!E135</f>
        <v>872</v>
      </c>
      <c r="D13" s="31">
        <f>C13/$C$30</f>
        <v>0.19022687609075042</v>
      </c>
    </row>
    <row r="14" spans="1:4" ht="26.25" customHeight="1" thickBot="1" x14ac:dyDescent="0.25">
      <c r="A14" s="43">
        <v>3</v>
      </c>
      <c r="B14" s="140" t="str">
        <f>Hoja2!B24</f>
        <v>ARTECHNOLOGIES</v>
      </c>
      <c r="C14" s="32">
        <f>'Abonados-terminales'!AA135</f>
        <v>268</v>
      </c>
      <c r="D14" s="31">
        <f>C14/$C$30</f>
        <v>5.8464223385689351E-2</v>
      </c>
    </row>
    <row r="15" spans="1:4" ht="26.25" customHeight="1" thickBot="1" x14ac:dyDescent="0.25">
      <c r="A15" s="43">
        <v>4</v>
      </c>
      <c r="B15" s="140" t="str">
        <f>Hoja2!B25</f>
        <v>COMSATEL S.A.</v>
      </c>
      <c r="C15" s="32">
        <f>'Abonados-terminales'!G135</f>
        <v>294</v>
      </c>
      <c r="D15" s="31">
        <f t="shared" ref="D15:D17" si="0">C15/$C$30</f>
        <v>6.413612565445026E-2</v>
      </c>
    </row>
    <row r="16" spans="1:4" ht="26.25" customHeight="1" thickBot="1" x14ac:dyDescent="0.25">
      <c r="A16" s="43">
        <v>5</v>
      </c>
      <c r="B16" s="140" t="str">
        <f>Hoja2!B26</f>
        <v>NETTEL S.A.</v>
      </c>
      <c r="C16" s="32">
        <f>'Abonados-terminales'!W135</f>
        <v>250</v>
      </c>
      <c r="D16" s="31">
        <f t="shared" si="0"/>
        <v>5.4537521815008726E-2</v>
      </c>
    </row>
    <row r="17" spans="1:4" ht="26.25" customHeight="1" thickBot="1" x14ac:dyDescent="0.25">
      <c r="A17" s="43">
        <v>6</v>
      </c>
      <c r="B17" s="140" t="str">
        <f>Hoja2!B27</f>
        <v>TUNASAT S.A.</v>
      </c>
      <c r="C17" s="32">
        <f>'Abonados-terminales'!O135</f>
        <v>150</v>
      </c>
      <c r="D17" s="31">
        <f t="shared" si="0"/>
        <v>3.2722513089005235E-2</v>
      </c>
    </row>
    <row r="18" spans="1:4" ht="26.25" customHeight="1" thickBot="1" x14ac:dyDescent="0.25">
      <c r="A18" s="43">
        <v>7</v>
      </c>
      <c r="B18" s="140" t="str">
        <f>Hoja2!B28</f>
        <v>LINKSAT SOLUTIONS S.A.</v>
      </c>
      <c r="C18" s="32">
        <f>'Abonados-terminales'!K135</f>
        <v>52</v>
      </c>
      <c r="D18" s="31">
        <f t="shared" ref="D18:D26" si="1">C18/$C$30</f>
        <v>1.1343804537521814E-2</v>
      </c>
    </row>
    <row r="19" spans="1:4" ht="26.25" customHeight="1" thickBot="1" x14ac:dyDescent="0.25">
      <c r="A19" s="43">
        <v>8</v>
      </c>
      <c r="B19" s="140" t="str">
        <f>Hoja2!B29</f>
        <v>AXESS NETWORKS SOLUTION ECUADOR S.A.</v>
      </c>
      <c r="C19" s="32">
        <f>'Abonados-terminales'!AO135</f>
        <v>3</v>
      </c>
      <c r="D19" s="31">
        <f t="shared" si="1"/>
        <v>6.5445026178010475E-4</v>
      </c>
    </row>
    <row r="20" spans="1:4" ht="26.25" customHeight="1" thickBot="1" x14ac:dyDescent="0.25">
      <c r="A20" s="43">
        <v>9</v>
      </c>
      <c r="B20" s="140" t="str">
        <f>Hoja2!B30</f>
        <v>INTELSAT
INFLIGHT
ECUADOR S.A.S.</v>
      </c>
      <c r="C20" s="32">
        <f>'Abonados-terminales'!AS135</f>
        <v>2</v>
      </c>
      <c r="D20" s="31">
        <f t="shared" si="1"/>
        <v>4.3630017452006982E-4</v>
      </c>
    </row>
    <row r="21" spans="1:4" ht="26.25" customHeight="1" thickBot="1" x14ac:dyDescent="0.25">
      <c r="A21" s="43">
        <v>10</v>
      </c>
      <c r="B21" s="140" t="str">
        <f>Hoja2!B31</f>
        <v>ALMEIDA BRANDS JOSE FRANCISCO</v>
      </c>
      <c r="C21" s="32">
        <f>'Abonados-terminales'!C135</f>
        <v>0</v>
      </c>
      <c r="D21" s="31">
        <f t="shared" si="1"/>
        <v>0</v>
      </c>
    </row>
    <row r="22" spans="1:4" ht="26.25" customHeight="1" thickBot="1" x14ac:dyDescent="0.25">
      <c r="A22" s="43">
        <v>11</v>
      </c>
      <c r="B22" s="140" t="str">
        <f>Hoja2!B32</f>
        <v>ELECTROMARINA CIA. LTDA.</v>
      </c>
      <c r="C22" s="32">
        <f>'Abonados-terminales'!I135</f>
        <v>0</v>
      </c>
      <c r="D22" s="31">
        <f t="shared" si="1"/>
        <v>0</v>
      </c>
    </row>
    <row r="23" spans="1:4" ht="26.25" customHeight="1" thickBot="1" x14ac:dyDescent="0.25">
      <c r="A23" s="43">
        <v>12</v>
      </c>
      <c r="B23" s="140" t="str">
        <f>Hoja2!B33</f>
        <v>ABINSA ABASTECIMIENTOS INDUSTRIALES S.A.</v>
      </c>
      <c r="C23" s="32">
        <f>'Abonados-terminales'!S135</f>
        <v>0</v>
      </c>
      <c r="D23" s="31">
        <f t="shared" si="1"/>
        <v>0</v>
      </c>
    </row>
    <row r="24" spans="1:4" ht="26.25" customHeight="1" thickBot="1" x14ac:dyDescent="0.25">
      <c r="A24" s="43">
        <v>13</v>
      </c>
      <c r="B24" s="140" t="str">
        <f>Hoja2!B34</f>
        <v>BRUCARTE S.A.</v>
      </c>
      <c r="C24" s="32">
        <f>'Abonados-terminales'!U135</f>
        <v>0</v>
      </c>
      <c r="D24" s="31">
        <f t="shared" si="1"/>
        <v>0</v>
      </c>
    </row>
    <row r="25" spans="1:4" ht="26.25" customHeight="1" thickBot="1" x14ac:dyDescent="0.25">
      <c r="A25" s="43">
        <v>14</v>
      </c>
      <c r="B25" s="140" t="str">
        <f>Hoja2!B35</f>
        <v>ELECTRONICS AND VESSEL ELECTRO VESSEL ELECTROVESSEL S.A.</v>
      </c>
      <c r="C25" s="32">
        <f>'Abonados-terminales'!AG135</f>
        <v>0</v>
      </c>
      <c r="D25" s="31">
        <f t="shared" si="1"/>
        <v>0</v>
      </c>
    </row>
    <row r="26" spans="1:4" ht="26.25" customHeight="1" thickBot="1" x14ac:dyDescent="0.25">
      <c r="A26" s="43">
        <v>15</v>
      </c>
      <c r="B26" s="140" t="str">
        <f>Hoja2!B36</f>
        <v>INFOPRONT S.A.</v>
      </c>
      <c r="C26" s="32">
        <f>'Abonados-terminales'!AK135</f>
        <v>0</v>
      </c>
      <c r="D26" s="31">
        <f t="shared" si="1"/>
        <v>0</v>
      </c>
    </row>
    <row r="27" spans="1:4" ht="26.25" customHeight="1" thickBot="1" x14ac:dyDescent="0.25">
      <c r="A27" s="43">
        <v>16</v>
      </c>
      <c r="B27" s="140" t="str">
        <f>Hoja2!B37</f>
        <v>IELCO INSTALACIONES ELECTRICAS Y CONSTRUCCIONES C. LTDA.</v>
      </c>
      <c r="C27" s="32">
        <f>'Abonados-terminales'!AQ135</f>
        <v>0</v>
      </c>
      <c r="D27" s="31">
        <f>C27/$C$30</f>
        <v>0</v>
      </c>
    </row>
    <row r="28" spans="1:4" ht="26.25" customHeight="1" thickBot="1" x14ac:dyDescent="0.25">
      <c r="A28" s="43">
        <v>17</v>
      </c>
      <c r="B28" s="140" t="str">
        <f>Hoja2!B38</f>
        <v>MARIMSYS S.A.</v>
      </c>
      <c r="C28" s="32">
        <f>Hoja2!C38</f>
        <v>0</v>
      </c>
      <c r="D28" s="31">
        <f>C28/$C$30</f>
        <v>0</v>
      </c>
    </row>
    <row r="29" spans="1:4" ht="26.25" customHeight="1" thickBot="1" x14ac:dyDescent="0.25">
      <c r="A29" s="43">
        <v>18</v>
      </c>
      <c r="B29" s="140" t="s">
        <v>110</v>
      </c>
      <c r="C29" s="32">
        <f>'Abonados-terminales'!AU138</f>
        <v>0</v>
      </c>
      <c r="D29" s="31">
        <f>C29/$C$30</f>
        <v>0</v>
      </c>
    </row>
    <row r="30" spans="1:4" ht="20.100000000000001" customHeight="1" thickBot="1" x14ac:dyDescent="0.25">
      <c r="A30" s="192" t="s">
        <v>10</v>
      </c>
      <c r="B30" s="193"/>
      <c r="C30" s="17">
        <f>SUM(C12:C29)</f>
        <v>4584</v>
      </c>
      <c r="D30" s="27">
        <f>SUM(D12:D26)</f>
        <v>1</v>
      </c>
    </row>
    <row r="31" spans="1:4" ht="20.100000000000001" customHeight="1" thickBot="1" x14ac:dyDescent="0.25">
      <c r="B31" s="4"/>
      <c r="C31" s="4"/>
      <c r="D31" s="5"/>
    </row>
    <row r="32" spans="1:4" ht="20.100000000000001" customHeight="1" x14ac:dyDescent="0.2">
      <c r="A32" s="113"/>
      <c r="B32" s="114"/>
      <c r="C32" s="114"/>
      <c r="D32" s="115"/>
    </row>
    <row r="33" spans="1:4" ht="20.100000000000001" customHeight="1" x14ac:dyDescent="0.2">
      <c r="A33" s="44"/>
      <c r="B33" s="4"/>
      <c r="C33" s="4"/>
      <c r="D33" s="5"/>
    </row>
    <row r="34" spans="1:4" ht="20.100000000000001" customHeight="1" x14ac:dyDescent="0.2">
      <c r="A34" s="44"/>
      <c r="B34" s="4"/>
      <c r="C34" s="4"/>
      <c r="D34" s="5"/>
    </row>
    <row r="35" spans="1:4" ht="20.100000000000001" customHeight="1" x14ac:dyDescent="0.2">
      <c r="A35" s="44"/>
      <c r="B35" s="4"/>
      <c r="C35" s="4"/>
      <c r="D35" s="5"/>
    </row>
    <row r="36" spans="1:4" ht="20.100000000000001" customHeight="1" x14ac:dyDescent="0.2">
      <c r="A36" s="44"/>
      <c r="B36" s="4"/>
      <c r="C36" s="4"/>
      <c r="D36" s="5"/>
    </row>
    <row r="37" spans="1:4" ht="20.100000000000001" customHeight="1" x14ac:dyDescent="0.2">
      <c r="A37" s="44"/>
      <c r="B37" s="4"/>
      <c r="C37" s="4"/>
      <c r="D37" s="5"/>
    </row>
    <row r="38" spans="1:4" ht="20.100000000000001" customHeight="1" x14ac:dyDescent="0.2">
      <c r="A38" s="44"/>
      <c r="B38" s="4"/>
      <c r="C38" s="4"/>
      <c r="D38" s="5"/>
    </row>
    <row r="39" spans="1:4" ht="20.100000000000001" customHeight="1" x14ac:dyDescent="0.2">
      <c r="A39" s="44"/>
      <c r="B39" s="4"/>
      <c r="C39" s="4"/>
      <c r="D39" s="5"/>
    </row>
    <row r="40" spans="1:4" ht="20.100000000000001" customHeight="1" x14ac:dyDescent="0.2">
      <c r="A40" s="44"/>
      <c r="B40" s="4"/>
      <c r="C40" s="4"/>
      <c r="D40" s="5"/>
    </row>
    <row r="41" spans="1:4" ht="20.100000000000001" customHeight="1" x14ac:dyDescent="0.2">
      <c r="A41" s="44"/>
      <c r="B41" s="4"/>
      <c r="C41" s="4"/>
      <c r="D41" s="5"/>
    </row>
    <row r="42" spans="1:4" ht="20.100000000000001" customHeight="1" x14ac:dyDescent="0.2">
      <c r="A42" s="44"/>
      <c r="B42" s="4"/>
      <c r="C42" s="4"/>
      <c r="D42" s="5"/>
    </row>
    <row r="43" spans="1:4" ht="20.100000000000001" customHeight="1" x14ac:dyDescent="0.2">
      <c r="A43" s="44"/>
      <c r="B43" s="4"/>
      <c r="C43" s="4"/>
      <c r="D43" s="5"/>
    </row>
    <row r="44" spans="1:4" ht="20.100000000000001" customHeight="1" x14ac:dyDescent="0.2">
      <c r="A44" s="44"/>
      <c r="B44" s="4"/>
      <c r="C44" s="4"/>
      <c r="D44" s="5"/>
    </row>
    <row r="45" spans="1:4" ht="20.100000000000001" customHeight="1" x14ac:dyDescent="0.2">
      <c r="A45" s="44"/>
      <c r="B45" s="4"/>
      <c r="C45" s="4"/>
      <c r="D45" s="5"/>
    </row>
    <row r="46" spans="1:4" ht="20.100000000000001" customHeight="1" x14ac:dyDescent="0.2">
      <c r="A46" s="44"/>
      <c r="B46" s="4"/>
      <c r="C46" s="4"/>
      <c r="D46" s="5"/>
    </row>
    <row r="47" spans="1:4" ht="20.100000000000001" customHeight="1" x14ac:dyDescent="0.2">
      <c r="A47" s="44"/>
      <c r="B47" s="4"/>
      <c r="C47" s="4"/>
      <c r="D47" s="5"/>
    </row>
    <row r="48" spans="1:4" ht="20.100000000000001" customHeight="1" x14ac:dyDescent="0.2">
      <c r="A48" s="44"/>
      <c r="B48" s="4"/>
      <c r="C48" s="4"/>
      <c r="D48" s="5"/>
    </row>
    <row r="49" spans="1:7" ht="20.100000000000001" customHeight="1" x14ac:dyDescent="0.2">
      <c r="A49" s="44"/>
      <c r="B49" s="4"/>
      <c r="C49" s="4"/>
      <c r="D49" s="5"/>
    </row>
    <row r="50" spans="1:7" ht="20.100000000000001" customHeight="1" x14ac:dyDescent="0.2">
      <c r="A50" s="44"/>
      <c r="B50" s="4"/>
      <c r="C50" s="4"/>
      <c r="D50" s="5"/>
    </row>
    <row r="51" spans="1:7" ht="20.100000000000001" customHeight="1" x14ac:dyDescent="0.2">
      <c r="A51" s="44"/>
      <c r="B51" s="4"/>
      <c r="C51" s="4"/>
      <c r="D51" s="5"/>
    </row>
    <row r="52" spans="1:7" ht="20.100000000000001" customHeight="1" x14ac:dyDescent="0.2">
      <c r="A52" s="44"/>
      <c r="B52" s="4"/>
      <c r="C52" s="4"/>
      <c r="D52" s="5"/>
    </row>
    <row r="53" spans="1:7" ht="20.100000000000001" customHeight="1" x14ac:dyDescent="0.2">
      <c r="A53" s="44"/>
      <c r="B53" s="4"/>
      <c r="C53" s="4"/>
      <c r="D53" s="5"/>
    </row>
    <row r="54" spans="1:7" ht="20.100000000000001" customHeight="1" x14ac:dyDescent="0.2">
      <c r="A54" s="44"/>
      <c r="B54" s="4"/>
      <c r="C54" s="4"/>
      <c r="D54" s="5"/>
    </row>
    <row r="55" spans="1:7" ht="20.100000000000001" customHeight="1" x14ac:dyDescent="0.2">
      <c r="A55" s="44"/>
      <c r="B55" s="4"/>
      <c r="C55" s="4"/>
      <c r="D55" s="5"/>
    </row>
    <row r="56" spans="1:7" ht="20.100000000000001" customHeight="1" x14ac:dyDescent="0.2">
      <c r="A56" s="44"/>
      <c r="B56" s="4"/>
      <c r="C56" s="4"/>
      <c r="D56" s="5"/>
    </row>
    <row r="57" spans="1:7" ht="20.100000000000001" customHeight="1" x14ac:dyDescent="0.2">
      <c r="A57" s="44"/>
      <c r="B57" s="4"/>
      <c r="C57" s="4"/>
      <c r="D57" s="5"/>
    </row>
    <row r="58" spans="1:7" ht="20.100000000000001" customHeight="1" x14ac:dyDescent="0.2">
      <c r="A58" s="44"/>
      <c r="B58" s="4"/>
      <c r="C58" s="4"/>
      <c r="D58" s="5"/>
    </row>
    <row r="59" spans="1:7" ht="20.100000000000001" customHeight="1" x14ac:dyDescent="0.2">
      <c r="A59" s="44"/>
      <c r="B59" s="4"/>
      <c r="C59" s="4"/>
      <c r="D59" s="5"/>
    </row>
    <row r="60" spans="1:7" ht="20.100000000000001" customHeight="1" thickBot="1" x14ac:dyDescent="0.25">
      <c r="A60" s="45"/>
      <c r="B60" s="6"/>
      <c r="C60" s="7"/>
      <c r="D60" s="8"/>
      <c r="E60" s="3"/>
      <c r="F60" s="3"/>
      <c r="G60" s="3"/>
    </row>
  </sheetData>
  <sortState ref="B12:D27">
    <sortCondition descending="1" ref="D12:D27"/>
  </sortState>
  <mergeCells count="2">
    <mergeCell ref="B9:D9"/>
    <mergeCell ref="A30:B30"/>
  </mergeCells>
  <hyperlinks>
    <hyperlink ref="D7" location="Índice!A1" display="Volver al Índice"/>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workbookViewId="0">
      <selection activeCell="B22" sqref="B22"/>
    </sheetView>
  </sheetViews>
  <sheetFormatPr baseColWidth="10" defaultRowHeight="12.75" x14ac:dyDescent="0.2"/>
  <cols>
    <col min="2" max="2" width="78.140625" customWidth="1"/>
  </cols>
  <sheetData>
    <row r="1" spans="1:3" x14ac:dyDescent="0.2">
      <c r="A1" s="133" t="s">
        <v>91</v>
      </c>
      <c r="B1" s="156" t="s">
        <v>92</v>
      </c>
      <c r="C1" s="156" t="s">
        <v>90</v>
      </c>
    </row>
    <row r="2" spans="1:3" x14ac:dyDescent="0.2">
      <c r="A2" s="117">
        <v>1</v>
      </c>
      <c r="B2" s="154" t="s">
        <v>4</v>
      </c>
      <c r="C2" s="131">
        <f>'Abonados-terminales'!C132</f>
        <v>0</v>
      </c>
    </row>
    <row r="3" spans="1:3" x14ac:dyDescent="0.2">
      <c r="A3" s="117">
        <v>2</v>
      </c>
      <c r="B3" s="154" t="s">
        <v>42</v>
      </c>
      <c r="C3" s="117">
        <f>'Abonados-terminales'!E132</f>
        <v>872</v>
      </c>
    </row>
    <row r="4" spans="1:3" x14ac:dyDescent="0.2">
      <c r="A4" s="117">
        <v>3</v>
      </c>
      <c r="B4" s="154" t="s">
        <v>5</v>
      </c>
      <c r="C4" s="131">
        <f>'Abonados-terminales'!G132</f>
        <v>267</v>
      </c>
    </row>
    <row r="5" spans="1:3" x14ac:dyDescent="0.2">
      <c r="A5" s="117">
        <v>4</v>
      </c>
      <c r="B5" s="154" t="s">
        <v>7</v>
      </c>
      <c r="C5" s="131">
        <f>'Abonados-terminales'!I132</f>
        <v>0</v>
      </c>
    </row>
    <row r="6" spans="1:3" x14ac:dyDescent="0.2">
      <c r="A6" s="117">
        <v>5</v>
      </c>
      <c r="B6" s="154" t="s">
        <v>44</v>
      </c>
      <c r="C6" s="131">
        <f>'Abonados-terminales'!K132</f>
        <v>52</v>
      </c>
    </row>
    <row r="7" spans="1:3" x14ac:dyDescent="0.2">
      <c r="A7" s="117">
        <v>6</v>
      </c>
      <c r="B7" s="154" t="s">
        <v>26</v>
      </c>
      <c r="C7" s="131">
        <f>'Abonados-terminales'!O132</f>
        <v>111</v>
      </c>
    </row>
    <row r="8" spans="1:3" x14ac:dyDescent="0.2">
      <c r="A8" s="117">
        <v>7</v>
      </c>
      <c r="B8" s="154" t="s">
        <v>43</v>
      </c>
      <c r="C8" s="131">
        <f>'Abonados-terminales'!Q132</f>
        <v>2693</v>
      </c>
    </row>
    <row r="9" spans="1:3" x14ac:dyDescent="0.2">
      <c r="A9" s="117">
        <v>8</v>
      </c>
      <c r="B9" s="154" t="s">
        <v>41</v>
      </c>
      <c r="C9" s="131">
        <f>'Abonados-terminales'!S132</f>
        <v>0</v>
      </c>
    </row>
    <row r="10" spans="1:3" x14ac:dyDescent="0.2">
      <c r="A10" s="117">
        <v>9</v>
      </c>
      <c r="B10" s="154" t="s">
        <v>27</v>
      </c>
      <c r="C10" s="131">
        <f>'Abonados-terminales'!U132</f>
        <v>0</v>
      </c>
    </row>
    <row r="11" spans="1:3" x14ac:dyDescent="0.2">
      <c r="A11" s="117">
        <v>10</v>
      </c>
      <c r="B11" s="154" t="s">
        <v>34</v>
      </c>
      <c r="C11" s="131">
        <f>'Abonados-terminales'!W132</f>
        <v>246</v>
      </c>
    </row>
    <row r="12" spans="1:3" x14ac:dyDescent="0.2">
      <c r="A12" s="117">
        <v>11</v>
      </c>
      <c r="B12" s="154" t="s">
        <v>66</v>
      </c>
      <c r="C12" s="131">
        <f>'Abonados-terminales'!AA132</f>
        <v>268</v>
      </c>
    </row>
    <row r="13" spans="1:3" x14ac:dyDescent="0.2">
      <c r="A13" s="117">
        <v>12</v>
      </c>
      <c r="B13" s="154" t="s">
        <v>54</v>
      </c>
      <c r="C13" s="131">
        <f>'Abonados-terminales'!AG132</f>
        <v>0</v>
      </c>
    </row>
    <row r="14" spans="1:3" x14ac:dyDescent="0.2">
      <c r="A14" s="117">
        <v>13</v>
      </c>
      <c r="B14" s="154" t="s">
        <v>62</v>
      </c>
      <c r="C14" s="131">
        <f>'Abonados-terminales'!AK132</f>
        <v>0</v>
      </c>
    </row>
    <row r="15" spans="1:3" x14ac:dyDescent="0.2">
      <c r="A15" s="117">
        <v>14</v>
      </c>
      <c r="B15" s="154" t="s">
        <v>63</v>
      </c>
      <c r="C15" s="131">
        <f>'Abonados-terminales'!AM132</f>
        <v>0</v>
      </c>
    </row>
    <row r="16" spans="1:3" x14ac:dyDescent="0.2">
      <c r="A16" s="117">
        <v>15</v>
      </c>
      <c r="B16" s="154" t="s">
        <v>65</v>
      </c>
      <c r="C16" s="131">
        <f>'Abonados-terminales'!AO132</f>
        <v>4</v>
      </c>
    </row>
    <row r="17" spans="1:3" x14ac:dyDescent="0.2">
      <c r="A17" s="117">
        <v>16</v>
      </c>
      <c r="B17" s="154" t="s">
        <v>78</v>
      </c>
      <c r="C17" s="131">
        <f>'Abonados-terminales'!AQ132</f>
        <v>0</v>
      </c>
    </row>
    <row r="18" spans="1:3" ht="33.75" x14ac:dyDescent="0.2">
      <c r="A18" s="117">
        <v>17</v>
      </c>
      <c r="B18" s="154" t="s">
        <v>86</v>
      </c>
      <c r="C18" s="131">
        <f>'Abonados-terminales'!AS132</f>
        <v>5</v>
      </c>
    </row>
    <row r="21" spans="1:3" x14ac:dyDescent="0.2">
      <c r="A21" s="133" t="s">
        <v>91</v>
      </c>
      <c r="B21" s="155" t="s">
        <v>92</v>
      </c>
      <c r="C21" s="133" t="s">
        <v>93</v>
      </c>
    </row>
    <row r="22" spans="1:3" x14ac:dyDescent="0.2">
      <c r="A22" s="117">
        <v>7</v>
      </c>
      <c r="B22" s="117" t="s">
        <v>43</v>
      </c>
      <c r="C22" s="131">
        <v>2693</v>
      </c>
    </row>
    <row r="23" spans="1:3" x14ac:dyDescent="0.2">
      <c r="A23" s="117">
        <v>2</v>
      </c>
      <c r="B23" s="117" t="s">
        <v>42</v>
      </c>
      <c r="C23" s="117">
        <v>872</v>
      </c>
    </row>
    <row r="24" spans="1:3" x14ac:dyDescent="0.2">
      <c r="A24" s="117">
        <v>11</v>
      </c>
      <c r="B24" s="117" t="s">
        <v>66</v>
      </c>
      <c r="C24" s="131">
        <v>268</v>
      </c>
    </row>
    <row r="25" spans="1:3" x14ac:dyDescent="0.2">
      <c r="A25" s="117">
        <v>3</v>
      </c>
      <c r="B25" s="117" t="s">
        <v>5</v>
      </c>
      <c r="C25" s="131">
        <v>267</v>
      </c>
    </row>
    <row r="26" spans="1:3" x14ac:dyDescent="0.2">
      <c r="A26" s="117">
        <v>10</v>
      </c>
      <c r="B26" s="117" t="s">
        <v>34</v>
      </c>
      <c r="C26" s="131">
        <v>246</v>
      </c>
    </row>
    <row r="27" spans="1:3" x14ac:dyDescent="0.2">
      <c r="A27" s="117">
        <v>6</v>
      </c>
      <c r="B27" s="117" t="s">
        <v>26</v>
      </c>
      <c r="C27" s="117">
        <v>89</v>
      </c>
    </row>
    <row r="28" spans="1:3" x14ac:dyDescent="0.2">
      <c r="A28" s="117">
        <v>5</v>
      </c>
      <c r="B28" s="117" t="s">
        <v>44</v>
      </c>
      <c r="C28" s="131">
        <v>52</v>
      </c>
    </row>
    <row r="29" spans="1:3" x14ac:dyDescent="0.2">
      <c r="A29" s="117">
        <v>15</v>
      </c>
      <c r="B29" s="117" t="s">
        <v>65</v>
      </c>
      <c r="C29" s="131">
        <v>4</v>
      </c>
    </row>
    <row r="30" spans="1:3" x14ac:dyDescent="0.2">
      <c r="A30" s="117">
        <v>17</v>
      </c>
      <c r="B30" s="117" t="s">
        <v>86</v>
      </c>
      <c r="C30" s="117">
        <v>3</v>
      </c>
    </row>
    <row r="31" spans="1:3" x14ac:dyDescent="0.2">
      <c r="A31" s="117">
        <v>1</v>
      </c>
      <c r="B31" s="117" t="s">
        <v>4</v>
      </c>
      <c r="C31" s="117">
        <v>0</v>
      </c>
    </row>
    <row r="32" spans="1:3" x14ac:dyDescent="0.2">
      <c r="A32" s="117">
        <v>4</v>
      </c>
      <c r="B32" s="117" t="s">
        <v>7</v>
      </c>
      <c r="C32" s="117">
        <v>0</v>
      </c>
    </row>
    <row r="33" spans="1:3" x14ac:dyDescent="0.2">
      <c r="A33" s="117">
        <v>8</v>
      </c>
      <c r="B33" s="117" t="s">
        <v>41</v>
      </c>
      <c r="C33" s="131">
        <v>0</v>
      </c>
    </row>
    <row r="34" spans="1:3" x14ac:dyDescent="0.2">
      <c r="A34" s="117">
        <v>9</v>
      </c>
      <c r="B34" s="117" t="s">
        <v>27</v>
      </c>
      <c r="C34" s="117">
        <v>0</v>
      </c>
    </row>
    <row r="35" spans="1:3" x14ac:dyDescent="0.2">
      <c r="A35" s="117">
        <v>12</v>
      </c>
      <c r="B35" s="117" t="s">
        <v>54</v>
      </c>
      <c r="C35" s="131">
        <v>0</v>
      </c>
    </row>
    <row r="36" spans="1:3" x14ac:dyDescent="0.2">
      <c r="A36" s="117">
        <v>13</v>
      </c>
      <c r="B36" s="117" t="s">
        <v>62</v>
      </c>
      <c r="C36" s="117">
        <v>0</v>
      </c>
    </row>
    <row r="37" spans="1:3" x14ac:dyDescent="0.2">
      <c r="A37" s="117">
        <v>14</v>
      </c>
      <c r="B37" s="117" t="s">
        <v>63</v>
      </c>
      <c r="C37" s="131">
        <v>0</v>
      </c>
    </row>
    <row r="38" spans="1:3" x14ac:dyDescent="0.2">
      <c r="A38" s="117">
        <v>16</v>
      </c>
      <c r="B38" s="117" t="s">
        <v>78</v>
      </c>
      <c r="C38" s="117">
        <v>0</v>
      </c>
    </row>
  </sheetData>
  <autoFilter ref="B1"/>
  <sortState ref="A22:C38">
    <sortCondition descending="1" ref="C22:C38"/>
  </sortState>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Q52"/>
  <sheetViews>
    <sheetView workbookViewId="0">
      <selection activeCell="B3" sqref="B3"/>
    </sheetView>
  </sheetViews>
  <sheetFormatPr baseColWidth="10" defaultRowHeight="12.75" x14ac:dyDescent="0.2"/>
  <cols>
    <col min="1" max="1" width="4" bestFit="1" customWidth="1"/>
    <col min="2" max="2" width="44.7109375" bestFit="1" customWidth="1"/>
    <col min="5" max="5" width="11.85546875" customWidth="1"/>
  </cols>
  <sheetData>
    <row r="1" spans="1:5" x14ac:dyDescent="0.2">
      <c r="B1" s="130">
        <v>45444</v>
      </c>
    </row>
    <row r="2" spans="1:5" ht="33.75" x14ac:dyDescent="0.2">
      <c r="A2" s="39" t="s">
        <v>67</v>
      </c>
      <c r="B2" s="39" t="s">
        <v>25</v>
      </c>
      <c r="C2" s="39" t="s">
        <v>1</v>
      </c>
      <c r="D2" s="39" t="s">
        <v>2</v>
      </c>
      <c r="E2" s="39" t="s">
        <v>47</v>
      </c>
    </row>
    <row r="3" spans="1:5" ht="12.75" customHeight="1" x14ac:dyDescent="0.2">
      <c r="A3" s="117">
        <v>1</v>
      </c>
      <c r="B3" s="141" t="str">
        <f>+'Abonados-terminales'!B9</f>
        <v>ALMEIDA BRANDS JOSE FRANCISCO</v>
      </c>
      <c r="C3" s="131">
        <f>+'Abonados-terminales'!B126</f>
        <v>0</v>
      </c>
      <c r="D3" s="131">
        <f>+'Abonados-terminales'!C126</f>
        <v>0</v>
      </c>
      <c r="E3" s="132">
        <f t="shared" ref="E3:E16" si="0">+D3/$D$19</f>
        <v>0</v>
      </c>
    </row>
    <row r="4" spans="1:5" x14ac:dyDescent="0.2">
      <c r="A4" s="117">
        <v>2</v>
      </c>
      <c r="B4" s="141" t="str">
        <f>+'Abonados-terminales'!D9</f>
        <v>CARRO SEGURO CARSEG S.A.</v>
      </c>
      <c r="C4" s="131">
        <f>+'Abonados-terminales'!D126</f>
        <v>844</v>
      </c>
      <c r="D4" s="142">
        <f>+'Abonados-terminales'!E126</f>
        <v>844</v>
      </c>
      <c r="E4" s="132">
        <f t="shared" si="0"/>
        <v>0.18801514813989753</v>
      </c>
    </row>
    <row r="5" spans="1:5" ht="12.75" customHeight="1" x14ac:dyDescent="0.2">
      <c r="A5" s="117">
        <v>3</v>
      </c>
      <c r="B5" s="141" t="str">
        <f>+'Abonados-terminales'!F9</f>
        <v>COMSATEL S.A.</v>
      </c>
      <c r="C5" s="131">
        <f>+'Abonados-terminales'!F126</f>
        <v>144</v>
      </c>
      <c r="D5" s="142">
        <f>+'Abonados-terminales'!G126</f>
        <v>370</v>
      </c>
      <c r="E5" s="132">
        <f t="shared" si="0"/>
        <v>8.2423702383604372E-2</v>
      </c>
    </row>
    <row r="6" spans="1:5" x14ac:dyDescent="0.2">
      <c r="A6" s="117">
        <v>4</v>
      </c>
      <c r="B6" s="141" t="str">
        <f>+'Abonados-terminales'!H9</f>
        <v>ELECTROMARINA CIA. LTDA.</v>
      </c>
      <c r="C6" s="131">
        <f>+'Abonados-terminales'!H126</f>
        <v>0</v>
      </c>
      <c r="D6" s="142">
        <f>+'Abonados-terminales'!I126</f>
        <v>0</v>
      </c>
      <c r="E6" s="132">
        <f t="shared" si="0"/>
        <v>0</v>
      </c>
    </row>
    <row r="7" spans="1:5" ht="12.75" customHeight="1" x14ac:dyDescent="0.2">
      <c r="A7" s="117">
        <v>5</v>
      </c>
      <c r="B7" s="141" t="str">
        <f>+'Abonados-terminales'!J9</f>
        <v>LINKSAT SOLUTIONS S.A.</v>
      </c>
      <c r="C7" s="131">
        <f>+'Abonados-terminales'!J126</f>
        <v>39</v>
      </c>
      <c r="D7" s="142">
        <f>+'Abonados-terminales'!K126</f>
        <v>48</v>
      </c>
      <c r="E7" s="132">
        <f t="shared" si="0"/>
        <v>1.0692804633548674E-2</v>
      </c>
    </row>
    <row r="8" spans="1:5" ht="12.75" customHeight="1" x14ac:dyDescent="0.2">
      <c r="A8" s="117">
        <v>6</v>
      </c>
      <c r="B8" s="141" t="str">
        <f>+'Abonados-terminales'!N9</f>
        <v>TUNASAT S.A.</v>
      </c>
      <c r="C8" s="131">
        <f>+'Abonados-terminales'!N126</f>
        <v>69</v>
      </c>
      <c r="D8" s="142">
        <f>+'Abonados-terminales'!O126</f>
        <v>69</v>
      </c>
      <c r="E8" s="132">
        <f t="shared" si="0"/>
        <v>1.537090666072622E-2</v>
      </c>
    </row>
    <row r="9" spans="1:5" x14ac:dyDescent="0.2">
      <c r="A9" s="117">
        <v>7</v>
      </c>
      <c r="B9" s="141" t="str">
        <f>+'Abonados-terminales'!P9</f>
        <v>LEOSATELLITE SERVICES DE ECUADOR S.A.</v>
      </c>
      <c r="C9" s="131">
        <f>+'Abonados-terminales'!P126</f>
        <v>1</v>
      </c>
      <c r="D9" s="142">
        <f>+'Abonados-terminales'!Q126</f>
        <v>2693</v>
      </c>
      <c r="E9" s="132">
        <f t="shared" si="0"/>
        <v>0.59991089329472047</v>
      </c>
    </row>
    <row r="10" spans="1:5" ht="12.75" customHeight="1" x14ac:dyDescent="0.2">
      <c r="A10" s="117">
        <v>8</v>
      </c>
      <c r="B10" s="141" t="str">
        <f>+'Abonados-terminales'!R9</f>
        <v>ABINSA ABASTECIMIENTOS INDUSTRIALES S.A.</v>
      </c>
      <c r="C10" s="131">
        <f>+'Abonados-terminales'!R126</f>
        <v>0</v>
      </c>
      <c r="D10" s="142">
        <f>+'Abonados-terminales'!S126</f>
        <v>0</v>
      </c>
      <c r="E10" s="132">
        <f t="shared" si="0"/>
        <v>0</v>
      </c>
    </row>
    <row r="11" spans="1:5" x14ac:dyDescent="0.2">
      <c r="A11" s="117">
        <v>9</v>
      </c>
      <c r="B11" s="141" t="str">
        <f>+'Abonados-terminales'!T9</f>
        <v>BRUCARTE S.A.</v>
      </c>
      <c r="C11" s="131">
        <f>+'Abonados-terminales'!T126</f>
        <v>0</v>
      </c>
      <c r="D11" s="142">
        <f>+'Abonados-terminales'!U126</f>
        <v>0</v>
      </c>
      <c r="E11" s="132">
        <f t="shared" si="0"/>
        <v>0</v>
      </c>
    </row>
    <row r="12" spans="1:5" ht="12.75" customHeight="1" x14ac:dyDescent="0.2">
      <c r="A12" s="117">
        <v>10</v>
      </c>
      <c r="B12" s="141" t="str">
        <f>+'Abonados-terminales'!V9</f>
        <v>NETTEL S.A.</v>
      </c>
      <c r="C12" s="131">
        <f>+'Abonados-terminales'!V126</f>
        <v>138</v>
      </c>
      <c r="D12" s="142">
        <f>+'Abonados-terminales'!W126</f>
        <v>236</v>
      </c>
      <c r="E12" s="132">
        <f t="shared" si="0"/>
        <v>5.2572956114947653E-2</v>
      </c>
    </row>
    <row r="13" spans="1:5" x14ac:dyDescent="0.2">
      <c r="A13" s="117">
        <v>11</v>
      </c>
      <c r="B13" s="141" t="str">
        <f>+'Abonados-terminales'!Z9</f>
        <v>ARTECHNOLOGIES S.A.</v>
      </c>
      <c r="C13" s="131">
        <f>+'Abonados-terminales'!Z126</f>
        <v>56</v>
      </c>
      <c r="D13" s="142">
        <f>+'Abonados-terminales'!AA126</f>
        <v>225</v>
      </c>
      <c r="E13" s="132">
        <f t="shared" si="0"/>
        <v>5.0122521719759415E-2</v>
      </c>
    </row>
    <row r="14" spans="1:5" ht="12.75" customHeight="1" x14ac:dyDescent="0.2">
      <c r="A14" s="117">
        <v>12</v>
      </c>
      <c r="B14" s="141" t="str">
        <f>+'Abonados-terminales'!AF9</f>
        <v>ELECTRONICS AND VESSEL ELECTRO VESSEL ELECTROVESSEL S.A.</v>
      </c>
      <c r="C14" s="131">
        <f>+'Abonados-terminales'!AF126</f>
        <v>0</v>
      </c>
      <c r="D14" s="131">
        <f>+'Abonados-terminales'!AG126</f>
        <v>0</v>
      </c>
      <c r="E14" s="132">
        <f t="shared" si="0"/>
        <v>0</v>
      </c>
    </row>
    <row r="15" spans="1:5" x14ac:dyDescent="0.2">
      <c r="A15" s="117">
        <v>13</v>
      </c>
      <c r="B15" s="141" t="str">
        <f>+'Abonados-terminales'!AL9</f>
        <v>IELCO INSTALACIONES ELECTRICAS Y CONSTRUCCIONES C. LTDA.</v>
      </c>
      <c r="C15" s="131">
        <f>+'Abonados-terminales'!AL126</f>
        <v>0</v>
      </c>
      <c r="D15" s="131">
        <f>+'Abonados-terminales'!AM126</f>
        <v>0</v>
      </c>
      <c r="E15" s="132">
        <f t="shared" si="0"/>
        <v>0</v>
      </c>
    </row>
    <row r="16" spans="1:5" ht="12.75" customHeight="1" x14ac:dyDescent="0.2">
      <c r="A16" s="117">
        <v>14</v>
      </c>
      <c r="B16" s="141" t="str">
        <f>+'Abonados-terminales'!AN9</f>
        <v>AXESS NETWORKS SOLUTION ECUADOR S.A.</v>
      </c>
      <c r="C16" s="131">
        <f>+'Abonados-terminales'!AN126</f>
        <v>3</v>
      </c>
      <c r="D16" s="131">
        <f>+'Abonados-terminales'!AO126</f>
        <v>4</v>
      </c>
      <c r="E16" s="132">
        <f t="shared" si="0"/>
        <v>8.9106705279572292E-4</v>
      </c>
    </row>
    <row r="17" spans="1:17" ht="12.75" customHeight="1" x14ac:dyDescent="0.2">
      <c r="A17" s="117">
        <v>15</v>
      </c>
      <c r="B17" s="141" t="s">
        <v>78</v>
      </c>
      <c r="C17" s="131">
        <f>'Abonados-terminales'!AP126</f>
        <v>0</v>
      </c>
      <c r="D17" s="131">
        <f>'Abonados-terminales'!AQ126</f>
        <v>0</v>
      </c>
      <c r="E17" s="132"/>
    </row>
    <row r="18" spans="1:17" ht="12.75" customHeight="1" x14ac:dyDescent="0.2">
      <c r="A18" s="117">
        <v>16</v>
      </c>
      <c r="B18" s="150" t="s">
        <v>87</v>
      </c>
      <c r="C18" s="131">
        <f>'Abonados-terminales'!AR126</f>
        <v>0</v>
      </c>
      <c r="D18" s="131">
        <f>'Abonados-terminales'!AS126</f>
        <v>0</v>
      </c>
      <c r="E18" s="132"/>
    </row>
    <row r="19" spans="1:17" x14ac:dyDescent="0.2">
      <c r="A19" s="117"/>
      <c r="B19" s="133" t="s">
        <v>37</v>
      </c>
      <c r="C19" s="131">
        <f>SUM(C3:C17)</f>
        <v>1294</v>
      </c>
      <c r="D19" s="131">
        <f>SUM(D3:D17)</f>
        <v>4489</v>
      </c>
      <c r="E19" s="134">
        <f t="shared" ref="E19" si="1">+D19/$D$19</f>
        <v>1</v>
      </c>
    </row>
    <row r="22" spans="1:17" ht="12.75" customHeight="1" x14ac:dyDescent="0.2"/>
    <row r="24" spans="1:17" ht="12.75" customHeight="1" x14ac:dyDescent="0.2"/>
    <row r="25" spans="1:17" ht="12.75" hidden="1" customHeight="1" x14ac:dyDescent="0.2"/>
    <row r="26" spans="1:17" ht="12.75" hidden="1" customHeight="1" x14ac:dyDescent="0.2">
      <c r="B26" s="41">
        <v>43922</v>
      </c>
      <c r="C26" s="117"/>
      <c r="D26" s="117"/>
      <c r="E26" s="29">
        <v>4</v>
      </c>
      <c r="F26" s="29">
        <v>8</v>
      </c>
      <c r="G26" s="47"/>
      <c r="H26" s="117"/>
      <c r="I26" s="117"/>
      <c r="J26" s="117"/>
      <c r="K26" s="117"/>
      <c r="L26" s="47" t="e">
        <f>#REF!+(#REF!*(POWER((#REF!/#REF!),(0.333333333333333))-1))</f>
        <v>#REF!</v>
      </c>
      <c r="M26" s="47" t="e">
        <f>#REF!+(#REF!*(POWER((#REF!/#REF!),(0.333333333333333))-1))</f>
        <v>#REF!</v>
      </c>
      <c r="N26" s="47" t="e">
        <f>#REF!+(#REF!*(POWER((#REF!/#REF!),(0.333333333333333))-1))</f>
        <v>#REF!</v>
      </c>
      <c r="O26" s="47" t="e">
        <f>#REF!+(#REF!*(POWER((#REF!/#REF!),(0.333333333333333))-1))</f>
        <v>#REF!</v>
      </c>
      <c r="P26" s="29">
        <v>100</v>
      </c>
      <c r="Q26" s="29">
        <v>102</v>
      </c>
    </row>
    <row r="27" spans="1:17" ht="12.75" hidden="1" customHeight="1" x14ac:dyDescent="0.2">
      <c r="B27" s="41">
        <v>43952</v>
      </c>
      <c r="C27" s="117"/>
      <c r="D27" s="117"/>
      <c r="E27" s="29">
        <v>2</v>
      </c>
      <c r="F27" s="29">
        <v>5</v>
      </c>
      <c r="G27" s="47"/>
      <c r="H27" s="117"/>
      <c r="I27" s="117"/>
      <c r="J27" s="117"/>
      <c r="K27" s="117"/>
      <c r="L27" s="47" t="e">
        <f>L26+(L26*(POWER((L26/#REF!),(0.333333333333333))-1))</f>
        <v>#REF!</v>
      </c>
      <c r="M27" s="47" t="e">
        <f>M26+(M26*(POWER((M26/#REF!),(0.333333333333333))-1))</f>
        <v>#REF!</v>
      </c>
      <c r="N27" s="47" t="e">
        <f>N26+(N26*(POWER((N26/#REF!),(0.333333333333333))-1))</f>
        <v>#REF!</v>
      </c>
      <c r="O27" s="47" t="e">
        <f>O26+(O26*(POWER((O26/#REF!),(0.333333333333333))-1))</f>
        <v>#REF!</v>
      </c>
      <c r="P27" s="29">
        <v>99</v>
      </c>
      <c r="Q27" s="29">
        <v>100</v>
      </c>
    </row>
    <row r="28" spans="1:17" ht="12.75" hidden="1" customHeight="1" x14ac:dyDescent="0.2">
      <c r="B28" s="41">
        <v>43983</v>
      </c>
      <c r="C28" s="117"/>
      <c r="D28" s="117"/>
      <c r="E28" s="29">
        <v>2</v>
      </c>
      <c r="F28" s="29">
        <v>5</v>
      </c>
      <c r="G28" s="47"/>
      <c r="H28" s="117"/>
      <c r="I28" s="117"/>
      <c r="J28" s="117"/>
      <c r="K28" s="117"/>
      <c r="L28" s="47" t="e">
        <f>L27+(L27*(POWER((L27/#REF!),(0.333333333333333))-1))</f>
        <v>#REF!</v>
      </c>
      <c r="M28" s="47" t="e">
        <f>M27+(M27*(POWER((M27/#REF!),(0.333333333333333))-1))</f>
        <v>#REF!</v>
      </c>
      <c r="N28" s="47" t="e">
        <f>N27+(N27*(POWER((N27/#REF!),(0.333333333333333))-1))</f>
        <v>#REF!</v>
      </c>
      <c r="O28" s="47" t="e">
        <f>O27+(O27*(POWER((O27/#REF!),(0.333333333333333))-1))</f>
        <v>#REF!</v>
      </c>
      <c r="P28" s="29">
        <v>99</v>
      </c>
      <c r="Q28" s="29">
        <v>100</v>
      </c>
    </row>
    <row r="29" spans="1:17" ht="12.75" hidden="1" customHeight="1" x14ac:dyDescent="0.2">
      <c r="B29" s="41">
        <v>44013</v>
      </c>
      <c r="C29" s="117"/>
      <c r="D29" s="117"/>
      <c r="E29" s="47">
        <f>E28+(E28*(POWER((E28/E26),(0.333333333333333))-1))</f>
        <v>1.5874010519681998</v>
      </c>
      <c r="F29" s="47">
        <f>F28+(F28*(POWER((F28/F26),(0.333333333333333))-1))</f>
        <v>4.2749398666917431</v>
      </c>
      <c r="G29" s="117"/>
      <c r="H29" s="117"/>
      <c r="I29" s="117"/>
      <c r="J29" s="117"/>
      <c r="K29" s="117"/>
      <c r="L29" s="47" t="e">
        <f>L28+(L28*(POWER((L28/L26),(0.333333333333333))-1))</f>
        <v>#REF!</v>
      </c>
      <c r="M29" s="47" t="e">
        <f>M28+(M28*(POWER((M28/M26),(0.333333333333333))-1))</f>
        <v>#REF!</v>
      </c>
      <c r="N29" s="117"/>
      <c r="O29" s="117"/>
      <c r="P29" s="29">
        <v>98</v>
      </c>
      <c r="Q29" s="29">
        <v>99</v>
      </c>
    </row>
    <row r="30" spans="1:17" ht="12.75" hidden="1" customHeight="1" x14ac:dyDescent="0.2">
      <c r="B30" s="41">
        <v>44044</v>
      </c>
      <c r="C30" s="117"/>
      <c r="D30" s="117"/>
      <c r="E30" s="47">
        <f t="shared" ref="E30:F30" si="2">E29+(E29*(POWER((E29/E27),(0.333333333333333))-1))</f>
        <v>1.4697344922755993</v>
      </c>
      <c r="F30" s="47">
        <f t="shared" si="2"/>
        <v>4.0574204337752136</v>
      </c>
      <c r="G30" s="117"/>
      <c r="H30" s="117"/>
      <c r="I30" s="117"/>
      <c r="J30" s="117"/>
      <c r="K30" s="117"/>
      <c r="L30" s="47" t="e">
        <f t="shared" ref="L30:M30" si="3">L29+(L29*(POWER((L29/L27),(0.333333333333333))-1))</f>
        <v>#REF!</v>
      </c>
      <c r="M30" s="47" t="e">
        <f t="shared" si="3"/>
        <v>#REF!</v>
      </c>
      <c r="N30" s="117"/>
      <c r="O30" s="117"/>
      <c r="P30" s="47">
        <f t="shared" ref="P30:Q31" si="4">P29+(P29*(POWER((P29/P27),(0.333333333333333))-1))</f>
        <v>97.668916395437449</v>
      </c>
      <c r="Q30" s="47">
        <f t="shared" si="4"/>
        <v>98.668893847847045</v>
      </c>
    </row>
    <row r="31" spans="1:17" ht="12.75" hidden="1" customHeight="1" x14ac:dyDescent="0.2">
      <c r="B31" s="41">
        <v>44075</v>
      </c>
      <c r="C31" s="117"/>
      <c r="D31" s="117"/>
      <c r="E31" s="47">
        <f t="shared" ref="E31:F31" si="5">E30+(E30*(POWER((E30/E28),(0.333333333333333))-1))</f>
        <v>1.3263002457176709</v>
      </c>
      <c r="F31" s="47">
        <f t="shared" si="5"/>
        <v>3.7845131151482763</v>
      </c>
      <c r="G31" s="117"/>
      <c r="H31" s="117"/>
      <c r="I31" s="117"/>
      <c r="J31" s="117"/>
      <c r="K31" s="117"/>
      <c r="L31" s="47" t="e">
        <f t="shared" ref="L31:M31" si="6">L30+(L30*(POWER((L30/L28),(0.333333333333333))-1))</f>
        <v>#REF!</v>
      </c>
      <c r="M31" s="47" t="e">
        <f t="shared" si="6"/>
        <v>#REF!</v>
      </c>
      <c r="N31" s="117"/>
      <c r="O31" s="117"/>
      <c r="P31" s="47">
        <f t="shared" si="4"/>
        <v>97.229210877963908</v>
      </c>
      <c r="Q31" s="47">
        <f t="shared" si="4"/>
        <v>98.229140939357634</v>
      </c>
    </row>
    <row r="32" spans="1:17" ht="12.75" hidden="1" customHeight="1" x14ac:dyDescent="0.2"/>
    <row r="34" spans="1:5" ht="12.75" customHeight="1" x14ac:dyDescent="0.2"/>
    <row r="36" spans="1:5" ht="12.75" customHeight="1" x14ac:dyDescent="0.2">
      <c r="A36" t="s">
        <v>67</v>
      </c>
      <c r="B36" t="s">
        <v>25</v>
      </c>
      <c r="C36" t="s">
        <v>1</v>
      </c>
      <c r="D36" t="s">
        <v>2</v>
      </c>
      <c r="E36" t="s">
        <v>47</v>
      </c>
    </row>
    <row r="37" spans="1:5" x14ac:dyDescent="0.2">
      <c r="A37">
        <v>7</v>
      </c>
      <c r="B37" t="s">
        <v>43</v>
      </c>
      <c r="C37">
        <v>1</v>
      </c>
      <c r="D37">
        <v>2693</v>
      </c>
      <c r="E37">
        <v>0.57200509770603225</v>
      </c>
    </row>
    <row r="38" spans="1:5" ht="12.75" customHeight="1" x14ac:dyDescent="0.2">
      <c r="A38">
        <v>2</v>
      </c>
      <c r="B38" t="s">
        <v>42</v>
      </c>
      <c r="C38">
        <v>963</v>
      </c>
      <c r="D38">
        <v>963</v>
      </c>
      <c r="E38">
        <v>0.20454545454545456</v>
      </c>
    </row>
    <row r="39" spans="1:5" x14ac:dyDescent="0.2">
      <c r="A39">
        <v>3</v>
      </c>
      <c r="B39" t="s">
        <v>5</v>
      </c>
      <c r="C39">
        <v>144</v>
      </c>
      <c r="D39">
        <v>370</v>
      </c>
      <c r="E39">
        <v>7.8589634664401026E-2</v>
      </c>
    </row>
    <row r="40" spans="1:5" x14ac:dyDescent="0.2">
      <c r="A40">
        <v>11</v>
      </c>
      <c r="B40" t="s">
        <v>66</v>
      </c>
      <c r="C40">
        <v>56</v>
      </c>
      <c r="D40">
        <v>325</v>
      </c>
      <c r="E40">
        <v>6.9031435853865758E-2</v>
      </c>
    </row>
    <row r="41" spans="1:5" x14ac:dyDescent="0.2">
      <c r="A41">
        <v>10</v>
      </c>
      <c r="B41" t="s">
        <v>34</v>
      </c>
      <c r="C41">
        <v>138</v>
      </c>
      <c r="D41">
        <v>236</v>
      </c>
      <c r="E41">
        <v>5.0127442650807139E-2</v>
      </c>
    </row>
    <row r="42" spans="1:5" x14ac:dyDescent="0.2">
      <c r="A42">
        <v>6</v>
      </c>
      <c r="B42" t="s">
        <v>26</v>
      </c>
      <c r="C42">
        <v>69</v>
      </c>
      <c r="D42">
        <v>69</v>
      </c>
      <c r="E42">
        <v>1.4655904842820731E-2</v>
      </c>
    </row>
    <row r="43" spans="1:5" x14ac:dyDescent="0.2">
      <c r="A43">
        <v>5</v>
      </c>
      <c r="B43" t="s">
        <v>44</v>
      </c>
      <c r="C43">
        <v>39</v>
      </c>
      <c r="D43">
        <v>48</v>
      </c>
      <c r="E43">
        <v>1.0195412064570943E-2</v>
      </c>
    </row>
    <row r="44" spans="1:5" x14ac:dyDescent="0.2">
      <c r="A44">
        <v>14</v>
      </c>
      <c r="B44" t="s">
        <v>65</v>
      </c>
      <c r="C44">
        <v>3</v>
      </c>
      <c r="D44">
        <v>4</v>
      </c>
      <c r="E44">
        <v>8.4961767204757861E-4</v>
      </c>
    </row>
    <row r="45" spans="1:5" x14ac:dyDescent="0.2">
      <c r="A45">
        <v>16</v>
      </c>
      <c r="B45" t="s">
        <v>87</v>
      </c>
      <c r="C45">
        <v>0</v>
      </c>
      <c r="D45">
        <v>0</v>
      </c>
    </row>
    <row r="46" spans="1:5" x14ac:dyDescent="0.2">
      <c r="A46">
        <v>15</v>
      </c>
      <c r="B46" t="s">
        <v>78</v>
      </c>
      <c r="C46">
        <v>0</v>
      </c>
      <c r="D46">
        <v>0</v>
      </c>
    </row>
    <row r="47" spans="1:5" x14ac:dyDescent="0.2">
      <c r="A47">
        <v>13</v>
      </c>
      <c r="B47" t="s">
        <v>63</v>
      </c>
      <c r="C47">
        <v>0</v>
      </c>
      <c r="D47">
        <v>0</v>
      </c>
      <c r="E47">
        <v>0</v>
      </c>
    </row>
    <row r="48" spans="1:5" x14ac:dyDescent="0.2">
      <c r="A48">
        <v>12</v>
      </c>
      <c r="B48" t="s">
        <v>54</v>
      </c>
      <c r="C48">
        <v>0</v>
      </c>
      <c r="D48">
        <v>0</v>
      </c>
      <c r="E48">
        <v>0</v>
      </c>
    </row>
    <row r="49" spans="1:5" x14ac:dyDescent="0.2">
      <c r="A49">
        <v>9</v>
      </c>
      <c r="B49" t="s">
        <v>27</v>
      </c>
      <c r="C49">
        <v>0</v>
      </c>
      <c r="D49">
        <v>0</v>
      </c>
      <c r="E49">
        <v>0</v>
      </c>
    </row>
    <row r="50" spans="1:5" x14ac:dyDescent="0.2">
      <c r="A50">
        <v>8</v>
      </c>
      <c r="B50" t="s">
        <v>41</v>
      </c>
      <c r="C50">
        <v>0</v>
      </c>
      <c r="D50">
        <v>0</v>
      </c>
      <c r="E50">
        <v>0</v>
      </c>
    </row>
    <row r="51" spans="1:5" x14ac:dyDescent="0.2">
      <c r="A51">
        <v>4</v>
      </c>
      <c r="B51" t="s">
        <v>7</v>
      </c>
      <c r="C51">
        <v>0</v>
      </c>
      <c r="D51">
        <v>0</v>
      </c>
      <c r="E51">
        <v>0</v>
      </c>
    </row>
    <row r="52" spans="1:5" x14ac:dyDescent="0.2">
      <c r="A52">
        <v>1</v>
      </c>
      <c r="B52" t="s">
        <v>4</v>
      </c>
      <c r="C52">
        <v>0</v>
      </c>
      <c r="D52">
        <v>0</v>
      </c>
      <c r="E52">
        <v>0</v>
      </c>
    </row>
  </sheetData>
  <sortState ref="A37:E52">
    <sortCondition descending="1" ref="D37:D52"/>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Índice</vt:lpstr>
      <vt:lpstr>Abonados-terminales</vt:lpstr>
      <vt:lpstr>Participación de mercado</vt:lpstr>
      <vt:lpstr>Hoja2</vt:lpstr>
      <vt:lpstr>Hoja1</vt:lpstr>
    </vt:vector>
  </TitlesOfParts>
  <Company>SENATEL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RUIZ RUANO LOURDES CONSUELO</dc:creator>
  <cp:lastModifiedBy>RUIZ RUANO LOURDES CONSUELO</cp:lastModifiedBy>
  <cp:lastPrinted>2010-01-11T16:17:55Z</cp:lastPrinted>
  <dcterms:created xsi:type="dcterms:W3CDTF">2009-02-16T22:07:06Z</dcterms:created>
  <dcterms:modified xsi:type="dcterms:W3CDTF">2025-11-17T21:54:59Z</dcterms:modified>
</cp:coreProperties>
</file>