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25" windowWidth="15570" windowHeight="5430" tabRatio="939" activeTab="7"/>
  </bookViews>
  <sheets>
    <sheet name="RESUMEN" sheetId="7" r:id="rId1"/>
    <sheet name="ABONADOS " sheetId="1" r:id="rId2"/>
    <sheet name="USUARIOS" sheetId="2" r:id="rId3"/>
    <sheet name="ABONADOS_BANDA ANCHA" sheetId="21" r:id="rId4"/>
    <sheet name="USUARIOS_BANDA ANCHA" sheetId="22" r:id="rId5"/>
    <sheet name="NRO. ISPs" sheetId="5" r:id="rId6"/>
    <sheet name="PART DE MERCADO" sheetId="8" r:id="rId7"/>
    <sheet name="CONEXION INTERNACIONAL" sheetId="20" r:id="rId8"/>
  </sheets>
  <calcPr calcId="145621"/>
</workbook>
</file>

<file path=xl/calcChain.xml><?xml version="1.0" encoding="utf-8"?>
<calcChain xmlns="http://schemas.openxmlformats.org/spreadsheetml/2006/main">
  <c r="C24" i="8" l="1"/>
  <c r="G435" i="2"/>
  <c r="D435" i="2"/>
  <c r="C435" i="2"/>
  <c r="E435" i="2" s="1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F427" i="2"/>
  <c r="E427" i="2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F446" i="1"/>
  <c r="F447" i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E446" i="1"/>
  <c r="E445" i="1"/>
  <c r="F445" i="1" s="1"/>
  <c r="E55" i="7"/>
  <c r="E28" i="7"/>
  <c r="E469" i="1" l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F394" i="2"/>
  <c r="E394" i="2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E413" i="1"/>
  <c r="F413" i="1" s="1"/>
  <c r="E414" i="1"/>
  <c r="F414" i="1" s="1"/>
  <c r="E415" i="1"/>
  <c r="F415" i="1" s="1"/>
  <c r="E416" i="1"/>
  <c r="E417" i="1"/>
  <c r="E418" i="1"/>
  <c r="F418" i="1" s="1"/>
  <c r="E419" i="1"/>
  <c r="F419" i="1" s="1"/>
  <c r="E420" i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E427" i="1"/>
  <c r="F427" i="1" s="1"/>
  <c r="E428" i="1"/>
  <c r="E429" i="1"/>
  <c r="F429" i="1" s="1"/>
  <c r="E430" i="1"/>
  <c r="F430" i="1" s="1"/>
  <c r="E431" i="1"/>
  <c r="F431" i="1" s="1"/>
  <c r="E432" i="1"/>
  <c r="E433" i="1"/>
  <c r="F433" i="1" s="1"/>
  <c r="E434" i="1"/>
  <c r="F434" i="1" s="1"/>
  <c r="G435" i="1"/>
  <c r="D435" i="1"/>
  <c r="C435" i="1"/>
  <c r="F432" i="1"/>
  <c r="F428" i="1"/>
  <c r="F426" i="1"/>
  <c r="F420" i="1"/>
  <c r="F417" i="1"/>
  <c r="F416" i="1"/>
  <c r="F412" i="1"/>
  <c r="E411" i="1"/>
  <c r="F411" i="1" s="1"/>
  <c r="E54" i="7"/>
  <c r="E27" i="7"/>
  <c r="E401" i="2" l="1"/>
  <c r="F401" i="2" s="1"/>
  <c r="E435" i="1"/>
  <c r="F435" i="1" s="1"/>
  <c r="C13" i="20"/>
  <c r="C71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E53" i="7"/>
  <c r="E26" i="7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60" i="20"/>
  <c r="D61" i="20"/>
  <c r="D62" i="20"/>
  <c r="D63" i="20"/>
  <c r="D64" i="20"/>
  <c r="D65" i="20"/>
  <c r="D66" i="20"/>
  <c r="D67" i="20"/>
  <c r="D68" i="20"/>
  <c r="D69" i="20"/>
  <c r="D70" i="20"/>
  <c r="D59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52" i="7"/>
  <c r="E25" i="7"/>
  <c r="D71" i="20" l="1"/>
  <c r="E26" i="21"/>
  <c r="E367" i="1"/>
  <c r="F367" i="1" s="1"/>
  <c r="E13" i="22" l="1"/>
  <c r="E26" i="22"/>
  <c r="D30" i="22"/>
  <c r="E13" i="21" l="1"/>
  <c r="D30" i="2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1" i="7"/>
  <c r="F333" i="2" l="1"/>
  <c r="E29" i="22"/>
  <c r="F332" i="2"/>
  <c r="E28" i="22"/>
  <c r="F331" i="2"/>
  <c r="E27" i="22"/>
  <c r="F329" i="2"/>
  <c r="E25" i="22"/>
  <c r="F328" i="2"/>
  <c r="E24" i="22"/>
  <c r="F327" i="2"/>
  <c r="E23" i="22"/>
  <c r="F326" i="2"/>
  <c r="E22" i="22"/>
  <c r="F325" i="2"/>
  <c r="E21" i="22"/>
  <c r="F324" i="2"/>
  <c r="E20" i="22"/>
  <c r="F323" i="2"/>
  <c r="E19" i="22"/>
  <c r="F322" i="2"/>
  <c r="E18" i="22"/>
  <c r="F321" i="2"/>
  <c r="E17" i="22"/>
  <c r="F320" i="2"/>
  <c r="E16" i="22"/>
  <c r="F319" i="2"/>
  <c r="E15" i="22"/>
  <c r="F318" i="2"/>
  <c r="E14" i="22"/>
  <c r="F316" i="2"/>
  <c r="E12" i="22"/>
  <c r="F315" i="2"/>
  <c r="E11" i="22"/>
  <c r="F314" i="2"/>
  <c r="E10" i="22"/>
  <c r="F313" i="2"/>
  <c r="E9" i="22"/>
  <c r="F312" i="2"/>
  <c r="E8" i="22"/>
  <c r="F311" i="2"/>
  <c r="E7" i="22"/>
  <c r="F310" i="2"/>
  <c r="F315" i="1"/>
  <c r="E11" i="21"/>
  <c r="F310" i="1"/>
  <c r="F328" i="1"/>
  <c r="E24" i="21"/>
  <c r="F314" i="1"/>
  <c r="E10" i="21"/>
  <c r="F322" i="1"/>
  <c r="E18" i="21"/>
  <c r="F323" i="1"/>
  <c r="E19" i="21"/>
  <c r="F331" i="1"/>
  <c r="E27" i="21"/>
  <c r="F316" i="1"/>
  <c r="E12" i="21"/>
  <c r="F324" i="1"/>
  <c r="E20" i="21"/>
  <c r="F332" i="1"/>
  <c r="E28" i="21"/>
  <c r="F325" i="1"/>
  <c r="E21" i="21"/>
  <c r="F333" i="1"/>
  <c r="E29" i="21"/>
  <c r="F318" i="1"/>
  <c r="E14" i="21"/>
  <c r="F326" i="1"/>
  <c r="E22" i="21"/>
  <c r="F311" i="1"/>
  <c r="E7" i="21"/>
  <c r="F319" i="1"/>
  <c r="E15" i="21"/>
  <c r="F327" i="1"/>
  <c r="E23" i="21"/>
  <c r="F312" i="1"/>
  <c r="E8" i="21"/>
  <c r="F320" i="1"/>
  <c r="E16" i="21"/>
  <c r="F313" i="1"/>
  <c r="E9" i="21"/>
  <c r="F321" i="1"/>
  <c r="E17" i="21"/>
  <c r="F329" i="1"/>
  <c r="E25" i="21"/>
  <c r="E334" i="2"/>
  <c r="F334" i="2" s="1"/>
  <c r="E334" i="1"/>
  <c r="F334" i="1" s="1"/>
  <c r="E24" i="7"/>
  <c r="E6" i="22" l="1"/>
  <c r="E30" i="22" s="1"/>
  <c r="C30" i="22"/>
  <c r="E6" i="21"/>
  <c r="E30" i="21" s="1"/>
  <c r="C30" i="21"/>
  <c r="C25" i="8"/>
  <c r="D23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15" i="8" l="1"/>
  <c r="D17" i="8"/>
  <c r="D18" i="8"/>
  <c r="D24" i="8"/>
  <c r="D19" i="8"/>
  <c r="D20" i="8"/>
  <c r="D21" i="8"/>
  <c r="D22" i="8"/>
  <c r="D16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3" i="20" l="1"/>
  <c r="D22" i="20"/>
  <c r="D24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0" i="7"/>
  <c r="E23" i="7"/>
  <c r="E165" i="2"/>
  <c r="F165" i="2" s="1"/>
  <c r="E165" i="1"/>
  <c r="F165" i="1" s="1"/>
  <c r="C171" i="1"/>
  <c r="D171" i="1"/>
  <c r="C37" i="8"/>
  <c r="C38" i="8" s="1"/>
  <c r="D14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49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48" i="7"/>
  <c r="E47" i="7"/>
  <c r="E46" i="7"/>
  <c r="E45" i="7"/>
  <c r="E44" i="7"/>
  <c r="E43" i="7"/>
  <c r="E42" i="7"/>
  <c r="E41" i="7"/>
  <c r="E40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4" i="8"/>
  <c r="E105" i="1"/>
  <c r="F105" i="1" s="1"/>
  <c r="D35" i="8"/>
  <c r="E171" i="1"/>
  <c r="F171" i="1" s="1"/>
  <c r="E139" i="1"/>
  <c r="F139" i="1" s="1"/>
  <c r="E203" i="1"/>
  <c r="F203" i="1" s="1"/>
  <c r="E73" i="1"/>
  <c r="F73" i="1" s="1"/>
  <c r="D36" i="8"/>
  <c r="D25" i="8"/>
  <c r="D37" i="8" l="1"/>
</calcChain>
</file>

<file path=xl/sharedStrings.xml><?xml version="1.0" encoding="utf-8"?>
<sst xmlns="http://schemas.openxmlformats.org/spreadsheetml/2006/main" count="1067" uniqueCount="195">
  <si>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</si>
  <si>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</si>
  <si>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</si>
  <si>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</si>
  <si>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</si>
  <si>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</si>
  <si>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</si>
  <si>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</si>
  <si>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</si>
  <si>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</si>
  <si>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</si>
  <si>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</si>
  <si>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</si>
  <si>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</si>
  <si>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</si>
  <si>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</si>
  <si>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</si>
  <si>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</si>
  <si>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</si>
  <si>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</si>
  <si>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</si>
  <si>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</si>
  <si>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</si>
  <si>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</si>
  <si>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</si>
  <si>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</si>
  <si>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</si>
  <si>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</si>
  <si>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</si>
  <si>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</si>
  <si>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</si>
  <si>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</si>
  <si>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</si>
  <si>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</si>
  <si>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</si>
  <si>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</si>
  <si>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</si>
  <si>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</si>
  <si>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</si>
  <si>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</si>
  <si>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</si>
  <si>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</si>
  <si>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</si>
  <si>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</si>
  <si>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</si>
  <si>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</si>
  <si>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</si>
  <si>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</si>
  <si>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</si>
  <si>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</si>
  <si>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</si>
  <si>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</si>
  <si>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</si>
  <si>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</si>
  <si>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</si>
  <si>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</si>
  <si>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</si>
  <si>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</si>
  <si>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</si>
  <si>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</si>
  <si>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</si>
  <si>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</si>
  <si>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</si>
  <si>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</si>
  <si>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</si>
  <si>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</si>
  <si>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</si>
  <si>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</si>
  <si>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</si>
  <si>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</si>
  <si>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</si>
  <si>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</si>
  <si>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</si>
  <si>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</si>
  <si>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</si>
  <si>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</si>
  <si>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</si>
  <si>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</si>
  <si>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</si>
  <si>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</si>
  <si>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</si>
  <si>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</si>
  <si>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</si>
  <si>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</si>
  <si>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</si>
  <si>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</si>
  <si>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</si>
  <si>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</si>
  <si>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GLOBAL CROSSING</t>
  </si>
  <si>
    <t>CONECEL</t>
  </si>
  <si>
    <t>ETAPA EP</t>
  </si>
  <si>
    <t>BANDA ANCHA</t>
  </si>
  <si>
    <r>
      <t xml:space="preserve">NOTA 1: </t>
    </r>
    <r>
      <rPr>
        <sz val="10"/>
        <rFont val="Arial"/>
        <family val="2"/>
      </rPr>
      <t>Se considera banda ancha desde 256 Kbps en adelante.</t>
    </r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</si>
  <si>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</si>
  <si>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</si>
  <si>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</si>
  <si>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</si>
  <si>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</si>
  <si>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</si>
  <si>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</si>
  <si>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</si>
  <si>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</si>
  <si>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</si>
  <si>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</si>
  <si>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</si>
  <si>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</si>
  <si>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</si>
  <si>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</si>
  <si>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</si>
  <si>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PUNTONET</t>
  </si>
  <si>
    <t>TRANSTELCO</t>
  </si>
  <si>
    <t>OTECEL</t>
  </si>
  <si>
    <t>CELEC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</si>
  <si>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</si>
  <si>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</si>
  <si>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</si>
  <si>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</si>
  <si>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</si>
  <si>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BANDA ESTRECHA</t>
  </si>
  <si>
    <t xml:space="preserve">TOTAL </t>
  </si>
  <si>
    <t>2012</t>
  </si>
  <si>
    <t>POBLACIÓN A MARZO 2013</t>
  </si>
  <si>
    <t>POBLACIÓN MARZO 2013</t>
  </si>
  <si>
    <t>%</t>
  </si>
  <si>
    <t>ECUADOR TELECOM</t>
  </si>
  <si>
    <t>ETAPA</t>
  </si>
  <si>
    <t>Fecha de publicación: Mayo 2013</t>
  </si>
  <si>
    <r>
      <t>NOTA 1:</t>
    </r>
    <r>
      <rPr>
        <sz val="8"/>
        <rFont val="Arial"/>
        <family val="2"/>
      </rPr>
      <t xml:space="preserve"> Densidad de Internet: Número de ABONADOS existentes por cada 100 habitantes</t>
    </r>
  </si>
  <si>
    <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</si>
  <si>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</si>
  <si>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</si>
  <si>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</si>
  <si>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</si>
  <si>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</si>
  <si>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</si>
  <si>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</si>
  <si>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</si>
  <si>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</si>
  <si>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</si>
  <si>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</si>
  <si>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</si>
  <si>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</si>
  <si>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</si>
  <si>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</si>
  <si>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</si>
  <si>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</si>
  <si>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</si>
  <si>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</si>
  <si>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</si>
  <si>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</si>
  <si>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</si>
  <si>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</si>
  <si>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</si>
  <si>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</si>
  <si>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</si>
  <si>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</si>
  <si>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</si>
  <si>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</si>
  <si>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</si>
  <si>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</si>
  <si>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</si>
  <si>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</si>
  <si>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</si>
  <si>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</si>
  <si>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</si>
  <si>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</si>
  <si>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</si>
  <si>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</si>
  <si>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</si>
  <si>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</si>
  <si>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</si>
  <si>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</si>
  <si>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mar-13</t>
  </si>
  <si>
    <t>jun-13</t>
  </si>
  <si>
    <t>Fecha de publicación: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</si>
  <si>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</si>
  <si>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</si>
  <si>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</si>
  <si>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</si>
  <si>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t>Nota: La información de Conexión Internacional para OTROS está en proceso de actualización</t>
  </si>
  <si>
    <t>Fecha de publicación: Diciembre 2013</t>
  </si>
  <si>
    <r>
      <t>Elaborado:</t>
    </r>
    <r>
      <rPr>
        <sz val="8"/>
        <rFont val="Arial"/>
        <family val="2"/>
      </rPr>
      <t xml:space="preserve"> SENATEL - DGGST, DICIEMBRE  2013</t>
    </r>
  </si>
  <si>
    <t>*** La información de usuarios de las empresas: Telconet, Ecuador Telecom y Megadatos es a Septiembre 2013</t>
  </si>
  <si>
    <r>
      <t>Elaborado:</t>
    </r>
    <r>
      <rPr>
        <sz val="8"/>
        <rFont val="Arial"/>
        <family val="2"/>
      </rPr>
      <t xml:space="preserve"> SENATEL - DGGST,  DICIEMBRE 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</si>
  <si>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</si>
  <si>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Fecha de publicación: Diciembre  2013</t>
  </si>
  <si>
    <t>POBLACIÓN A DICIEMBRE  2013</t>
  </si>
  <si>
    <t>POBLACIÓN DICIEMBRE 2013</t>
  </si>
  <si>
    <r>
      <t xml:space="preserve">Servicio de Valor Agregado de Internet                                  </t>
    </r>
    <r>
      <rPr>
        <b/>
        <sz val="11"/>
        <color theme="0"/>
        <rFont val="Arial"/>
        <family val="2"/>
      </rPr>
      <t>Abonados de Internet por Ancho de Banda a través de Acceso Fijo Diciembre 2013</t>
    </r>
  </si>
  <si>
    <r>
      <t xml:space="preserve">Servicio de Valor Agregado de Internet                            </t>
    </r>
    <r>
      <rPr>
        <b/>
        <sz val="11"/>
        <color theme="0"/>
        <rFont val="Arial"/>
        <family val="2"/>
      </rPr>
      <t>Usuarios de Internet por Ancho de Banda a través de Acceso Fijo Diciembre  2013</t>
    </r>
  </si>
  <si>
    <r>
      <t xml:space="preserve">Elaborado: </t>
    </r>
    <r>
      <rPr>
        <sz val="8"/>
        <rFont val="Arial"/>
        <family val="2"/>
      </rPr>
      <t>SENATEL - DGGST, Datos a DICIEMBRE 2013</t>
    </r>
  </si>
  <si>
    <t>PARTICIPACIÓN DE MERCADO DEL  SERVICIO DE VALOR AGREGADO DE INTERNET A TRAVÉS DE ACCESO FIJO DICIEMBRE 2013</t>
  </si>
  <si>
    <t>PARTICIPACIÓN DE MERCADO DEL  SERVICIO DE VALOR AGREGADO DE INTERNET A TRAVÉS DE ACCESO MÓVIL DICIEMBRE 2013</t>
  </si>
  <si>
    <r>
      <t xml:space="preserve">Servicio de Valor Agregado de Internet  </t>
    </r>
    <r>
      <rPr>
        <b/>
        <sz val="11"/>
        <color theme="0"/>
        <rFont val="Arial"/>
        <family val="2"/>
      </rPr>
      <t>Resumen Conexión Internacional a Diciembre 2013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</si>
  <si>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Diciembre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</si>
</sst>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31">
    <xf numFmtId="0" fontId="0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13" fillId="0" borderId="0"/>
    <xf numFmtId="0" fontId="13" fillId="0" borderId="0"/>
    <xf numFmtId="166" fontId="14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4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23" borderId="4" applyNumberForma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5" fillId="0" borderId="0" applyFill="0" applyBorder="0" applyAlignment="0" applyProtection="0"/>
    <xf numFmtId="3" fontId="5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172" fontId="49" fillId="0" borderId="0"/>
    <xf numFmtId="172" fontId="49" fillId="0" borderId="0"/>
    <xf numFmtId="0" fontId="5" fillId="0" borderId="0"/>
    <xf numFmtId="0" fontId="5" fillId="0" borderId="0"/>
    <xf numFmtId="0" fontId="5" fillId="0" borderId="0"/>
    <xf numFmtId="172" fontId="49" fillId="0" borderId="0"/>
    <xf numFmtId="37" fontId="48" fillId="0" borderId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0" fillId="0" borderId="0"/>
    <xf numFmtId="0" fontId="2" fillId="0" borderId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64" fontId="5" fillId="0" borderId="0" applyFont="0" applyFill="0" applyBorder="0" applyAlignment="0" applyProtection="0"/>
    <xf numFmtId="0" fontId="24" fillId="22" borderId="0" applyNumberFormat="0" applyBorder="0" applyAlignment="0" applyProtection="0"/>
    <xf numFmtId="0" fontId="5" fillId="23" borderId="4" applyNumberForma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56">
    <xf numFmtId="0" fontId="0" fillId="0" borderId="0" xfId="0"/>
    <xf numFmtId="0" fontId="7" fillId="24" borderId="0" xfId="22" applyFont="1" applyFill="1" applyBorder="1" applyAlignment="1"/>
    <xf numFmtId="0" fontId="8" fillId="24" borderId="0" xfId="22" applyFont="1" applyFill="1" applyBorder="1"/>
    <xf numFmtId="0" fontId="8" fillId="24" borderId="0" xfId="22" applyFont="1" applyFill="1"/>
    <xf numFmtId="1" fontId="8" fillId="24" borderId="0" xfId="22" applyNumberFormat="1" applyFont="1" applyFill="1"/>
    <xf numFmtId="17" fontId="8" fillId="24" borderId="0" xfId="42" applyNumberFormat="1" applyFont="1" applyFill="1" applyBorder="1" applyAlignment="1">
      <alignment horizontal="center"/>
    </xf>
    <xf numFmtId="0" fontId="8" fillId="24" borderId="0" xfId="42" applyFont="1" applyFill="1" applyBorder="1" applyAlignment="1">
      <alignment horizontal="center"/>
    </xf>
    <xf numFmtId="0" fontId="8" fillId="0" borderId="0" xfId="22" applyFont="1" applyFill="1" applyBorder="1"/>
    <xf numFmtId="0" fontId="10" fillId="24" borderId="0" xfId="22" applyFont="1" applyFill="1"/>
    <xf numFmtId="165" fontId="8" fillId="24" borderId="0" xfId="43" applyNumberFormat="1" applyFont="1" applyFill="1" applyBorder="1" applyAlignment="1">
      <alignment horizontal="center"/>
    </xf>
    <xf numFmtId="0" fontId="9" fillId="24" borderId="0" xfId="22" applyFont="1" applyFill="1"/>
    <xf numFmtId="165" fontId="9" fillId="24" borderId="0" xfId="22" applyNumberFormat="1" applyFont="1" applyFill="1"/>
    <xf numFmtId="17" fontId="33" fillId="24" borderId="0" xfId="43" applyNumberFormat="1" applyFont="1" applyFill="1" applyBorder="1" applyAlignment="1">
      <alignment horizontal="center"/>
    </xf>
    <xf numFmtId="3" fontId="33" fillId="24" borderId="0" xfId="43" applyNumberFormat="1" applyFont="1" applyFill="1" applyBorder="1" applyAlignment="1">
      <alignment horizontal="center"/>
    </xf>
    <xf numFmtId="165" fontId="8" fillId="24" borderId="0" xfId="22" applyNumberFormat="1" applyFont="1" applyFill="1" applyBorder="1"/>
    <xf numFmtId="17" fontId="35" fillId="24" borderId="0" xfId="43" applyNumberFormat="1" applyFont="1" applyFill="1" applyBorder="1" applyAlignment="1"/>
    <xf numFmtId="0" fontId="6" fillId="24" borderId="0" xfId="22" applyFont="1" applyFill="1" applyAlignment="1">
      <alignment vertical="center"/>
    </xf>
    <xf numFmtId="167" fontId="8" fillId="24" borderId="0" xfId="22" applyNumberFormat="1" applyFont="1" applyFill="1"/>
    <xf numFmtId="167" fontId="8" fillId="24" borderId="0" xfId="39" applyNumberFormat="1" applyFont="1" applyFill="1" applyBorder="1"/>
    <xf numFmtId="3" fontId="38" fillId="26" borderId="10" xfId="43" applyNumberFormat="1" applyFont="1" applyFill="1" applyBorder="1" applyAlignment="1">
      <alignment horizontal="center"/>
    </xf>
    <xf numFmtId="0" fontId="8" fillId="26" borderId="0" xfId="22" applyFont="1" applyFill="1" applyBorder="1"/>
    <xf numFmtId="0" fontId="12" fillId="0" borderId="10" xfId="0" applyFont="1" applyBorder="1"/>
    <xf numFmtId="0" fontId="8" fillId="26" borderId="0" xfId="22" applyFont="1" applyFill="1"/>
    <xf numFmtId="17" fontId="12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/>
    <xf numFmtId="0" fontId="12" fillId="24" borderId="0" xfId="22" applyFont="1" applyFill="1"/>
    <xf numFmtId="167" fontId="38" fillId="26" borderId="10" xfId="39" applyNumberFormat="1" applyFont="1" applyFill="1" applyBorder="1" applyAlignment="1">
      <alignment horizontal="center"/>
    </xf>
    <xf numFmtId="1" fontId="9" fillId="24" borderId="0" xfId="22" applyNumberFormat="1" applyFont="1" applyFill="1"/>
    <xf numFmtId="17" fontId="6" fillId="24" borderId="0" xfId="43" applyNumberFormat="1" applyFont="1" applyFill="1" applyBorder="1" applyAlignment="1"/>
    <xf numFmtId="10" fontId="12" fillId="0" borderId="10" xfId="45" applyNumberFormat="1" applyFont="1" applyBorder="1"/>
    <xf numFmtId="0" fontId="37" fillId="24" borderId="0" xfId="22" applyFont="1" applyFill="1"/>
    <xf numFmtId="9" fontId="35" fillId="26" borderId="0" xfId="45" applyFont="1" applyFill="1" applyBorder="1"/>
    <xf numFmtId="0" fontId="35" fillId="27" borderId="16" xfId="0" applyFont="1" applyFill="1" applyBorder="1"/>
    <xf numFmtId="10" fontId="35" fillId="27" borderId="17" xfId="45" applyNumberFormat="1" applyFont="1" applyFill="1" applyBorder="1"/>
    <xf numFmtId="0" fontId="35" fillId="24" borderId="0" xfId="22" applyFont="1" applyFill="1"/>
    <xf numFmtId="0" fontId="40" fillId="28" borderId="15" xfId="0" applyFont="1" applyFill="1" applyBorder="1"/>
    <xf numFmtId="167" fontId="40" fillId="28" borderId="15" xfId="40" applyNumberFormat="1" applyFont="1" applyFill="1" applyBorder="1"/>
    <xf numFmtId="9" fontId="40" fillId="28" borderId="10" xfId="45" applyFont="1" applyFill="1" applyBorder="1"/>
    <xf numFmtId="10" fontId="9" fillId="0" borderId="0" xfId="45" applyNumberFormat="1" applyFont="1" applyFill="1" applyBorder="1" applyAlignment="1">
      <alignment horizontal="center"/>
    </xf>
    <xf numFmtId="10" fontId="38" fillId="26" borderId="10" xfId="45" applyNumberFormat="1" applyFont="1" applyFill="1" applyBorder="1" applyAlignment="1">
      <alignment horizontal="center"/>
    </xf>
    <xf numFmtId="10" fontId="8" fillId="0" borderId="10" xfId="57" applyNumberFormat="1" applyFont="1" applyFill="1" applyBorder="1"/>
    <xf numFmtId="17" fontId="38" fillId="26" borderId="10" xfId="43" applyNumberFormat="1" applyFont="1" applyFill="1" applyBorder="1" applyAlignment="1">
      <alignment horizontal="center"/>
    </xf>
    <xf numFmtId="0" fontId="8" fillId="24" borderId="0" xfId="55" applyFont="1" applyFill="1"/>
    <xf numFmtId="0" fontId="8" fillId="24" borderId="0" xfId="58" applyFont="1" applyFill="1"/>
    <xf numFmtId="0" fontId="7" fillId="24" borderId="0" xfId="22" applyFont="1" applyFill="1"/>
    <xf numFmtId="0" fontId="0" fillId="0" borderId="0" xfId="0"/>
    <xf numFmtId="0" fontId="8" fillId="24" borderId="0" xfId="58" applyFont="1" applyFill="1"/>
    <xf numFmtId="0" fontId="7" fillId="24" borderId="0" xfId="58" applyFont="1" applyFill="1" applyBorder="1" applyAlignment="1"/>
    <xf numFmtId="0" fontId="8" fillId="24" borderId="0" xfId="58" applyFont="1" applyFill="1" applyBorder="1"/>
    <xf numFmtId="1" fontId="8" fillId="24" borderId="0" xfId="58" applyNumberFormat="1" applyFont="1" applyFill="1"/>
    <xf numFmtId="167" fontId="0" fillId="0" borderId="10" xfId="60" applyNumberFormat="1" applyFont="1" applyBorder="1" applyAlignment="1">
      <alignment horizontal="center" vertical="center"/>
    </xf>
    <xf numFmtId="2" fontId="5" fillId="0" borderId="10" xfId="59" applyNumberFormat="1" applyBorder="1" applyAlignment="1">
      <alignment horizontal="right" vertical="center"/>
    </xf>
    <xf numFmtId="17" fontId="35" fillId="24" borderId="0" xfId="43" applyNumberFormat="1" applyFont="1" applyFill="1" applyBorder="1" applyAlignment="1">
      <alignment wrapText="1"/>
    </xf>
    <xf numFmtId="0" fontId="9" fillId="0" borderId="10" xfId="55" applyFont="1" applyBorder="1" applyAlignment="1">
      <alignment wrapText="1"/>
    </xf>
    <xf numFmtId="0" fontId="8" fillId="24" borderId="10" xfId="22" applyFont="1" applyFill="1" applyBorder="1"/>
    <xf numFmtId="0" fontId="9" fillId="0" borderId="10" xfId="55" applyFont="1" applyFill="1" applyBorder="1" applyAlignment="1">
      <alignment wrapText="1"/>
    </xf>
    <xf numFmtId="0" fontId="43" fillId="26" borderId="0" xfId="22" applyFont="1" applyFill="1" applyBorder="1"/>
    <xf numFmtId="0" fontId="44" fillId="26" borderId="0" xfId="0" applyFont="1" applyFill="1" applyBorder="1"/>
    <xf numFmtId="3" fontId="44" fillId="26" borderId="0" xfId="0" applyNumberFormat="1" applyFont="1" applyFill="1" applyBorder="1" applyAlignment="1">
      <alignment horizontal="right" vertical="center"/>
    </xf>
    <xf numFmtId="0" fontId="43" fillId="24" borderId="0" xfId="22" applyFont="1" applyFill="1"/>
    <xf numFmtId="0" fontId="43" fillId="26" borderId="0" xfId="22" applyFont="1" applyFill="1"/>
    <xf numFmtId="3" fontId="5" fillId="0" borderId="10" xfId="43" applyNumberFormat="1" applyFont="1" applyFill="1" applyBorder="1" applyAlignment="1">
      <alignment horizontal="center"/>
    </xf>
    <xf numFmtId="0" fontId="42" fillId="33" borderId="0" xfId="0" applyFont="1" applyFill="1" applyBorder="1" applyAlignment="1">
      <alignment horizontal="center"/>
    </xf>
    <xf numFmtId="3" fontId="8" fillId="24" borderId="10" xfId="22" applyNumberFormat="1" applyFont="1" applyFill="1" applyBorder="1"/>
    <xf numFmtId="49" fontId="5" fillId="24" borderId="0" xfId="22" applyNumberFormat="1" applyFont="1" applyFill="1" applyBorder="1" applyAlignment="1">
      <alignment horizontal="center"/>
    </xf>
    <xf numFmtId="0" fontId="5" fillId="24" borderId="0" xfId="22" applyNumberFormat="1" applyFont="1" applyFill="1" applyBorder="1" applyAlignment="1">
      <alignment horizontal="center"/>
    </xf>
    <xf numFmtId="0" fontId="7" fillId="26" borderId="0" xfId="54" applyFont="1" applyFill="1" applyBorder="1"/>
    <xf numFmtId="167" fontId="7" fillId="26" borderId="0" xfId="54" applyNumberFormat="1" applyFont="1" applyFill="1" applyBorder="1"/>
    <xf numFmtId="167" fontId="7" fillId="26" borderId="0" xfId="55" applyNumberFormat="1" applyFont="1" applyFill="1" applyBorder="1"/>
    <xf numFmtId="0" fontId="45" fillId="26" borderId="0" xfId="0" applyFont="1" applyFill="1"/>
    <xf numFmtId="0" fontId="0" fillId="26" borderId="0" xfId="0" applyFill="1"/>
    <xf numFmtId="0" fontId="8" fillId="26" borderId="0" xfId="55" applyFont="1" applyFill="1"/>
    <xf numFmtId="3" fontId="8" fillId="24" borderId="0" xfId="22" applyNumberFormat="1" applyFont="1" applyFill="1"/>
    <xf numFmtId="17" fontId="8" fillId="24" borderId="0" xfId="58" applyNumberFormat="1" applyFont="1" applyFill="1" applyBorder="1" applyAlignment="1">
      <alignment horizontal="center"/>
    </xf>
    <xf numFmtId="0" fontId="8" fillId="24" borderId="0" xfId="58" applyFont="1" applyFill="1" applyBorder="1" applyAlignment="1">
      <alignment horizontal="center"/>
    </xf>
    <xf numFmtId="17" fontId="35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>
      <alignment horizontal="left"/>
    </xf>
    <xf numFmtId="167" fontId="5" fillId="0" borderId="10" xfId="39" applyNumberFormat="1" applyFont="1" applyFill="1" applyBorder="1" applyAlignment="1">
      <alignment horizontal="center"/>
    </xf>
    <xf numFmtId="3" fontId="5" fillId="24" borderId="10" xfId="43" applyNumberFormat="1" applyFont="1" applyFill="1" applyBorder="1" applyAlignment="1">
      <alignment horizontal="center"/>
    </xf>
    <xf numFmtId="10" fontId="5" fillId="24" borderId="10" xfId="45" applyNumberFormat="1" applyFont="1" applyFill="1" applyBorder="1" applyAlignment="1">
      <alignment horizontal="center"/>
    </xf>
    <xf numFmtId="10" fontId="5" fillId="0" borderId="10" xfId="45" applyNumberFormat="1" applyFont="1" applyFill="1" applyBorder="1" applyAlignment="1">
      <alignment horizontal="center"/>
    </xf>
    <xf numFmtId="0" fontId="46" fillId="24" borderId="0" xfId="22" applyFont="1" applyFill="1"/>
    <xf numFmtId="0" fontId="46" fillId="24" borderId="0" xfId="22" applyFont="1" applyFill="1" applyAlignment="1">
      <alignment horizontal="left" wrapText="1"/>
    </xf>
    <xf numFmtId="0" fontId="46" fillId="24" borderId="0" xfId="22" applyFont="1" applyFill="1" applyAlignment="1">
      <alignment horizontal="left"/>
    </xf>
    <xf numFmtId="17" fontId="47" fillId="24" borderId="0" xfId="43" applyNumberFormat="1" applyFont="1" applyFill="1" applyBorder="1" applyAlignment="1">
      <alignment wrapText="1"/>
    </xf>
    <xf numFmtId="0" fontId="35" fillId="26" borderId="0" xfId="0" applyFont="1" applyFill="1" applyBorder="1"/>
    <xf numFmtId="10" fontId="35" fillId="26" borderId="0" xfId="45" applyNumberFormat="1" applyFont="1" applyFill="1" applyBorder="1"/>
    <xf numFmtId="0" fontId="8" fillId="35" borderId="0" xfId="22" applyFont="1" applyFill="1"/>
    <xf numFmtId="0" fontId="5" fillId="0" borderId="10" xfId="43" applyFont="1" applyFill="1" applyBorder="1" applyAlignment="1">
      <alignment horizontal="center"/>
    </xf>
    <xf numFmtId="17" fontId="5" fillId="0" borderId="10" xfId="43" applyNumberFormat="1" applyFont="1" applyFill="1" applyBorder="1" applyAlignment="1">
      <alignment horizontal="center"/>
    </xf>
    <xf numFmtId="0" fontId="51" fillId="36" borderId="29" xfId="43" applyFont="1" applyFill="1" applyBorder="1" applyAlignment="1">
      <alignment vertical="center" wrapText="1"/>
    </xf>
    <xf numFmtId="0" fontId="51" fillId="37" borderId="15" xfId="43" applyFont="1" applyFill="1" applyBorder="1" applyAlignment="1">
      <alignment horizontal="center" vertical="center" wrapText="1"/>
    </xf>
    <xf numFmtId="0" fontId="8" fillId="37" borderId="35" xfId="22" applyFont="1" applyFill="1" applyBorder="1"/>
    <xf numFmtId="0" fontId="8" fillId="37" borderId="27" xfId="22" applyFont="1" applyFill="1" applyBorder="1"/>
    <xf numFmtId="0" fontId="51" fillId="36" borderId="30" xfId="43" applyFont="1" applyFill="1" applyBorder="1" applyAlignment="1">
      <alignment vertical="center" wrapText="1"/>
    </xf>
    <xf numFmtId="0" fontId="8" fillId="36" borderId="30" xfId="22" applyFont="1" applyFill="1" applyBorder="1" applyAlignment="1">
      <alignment wrapText="1"/>
    </xf>
    <xf numFmtId="0" fontId="8" fillId="36" borderId="28" xfId="22" applyFont="1" applyFill="1" applyBorder="1" applyAlignment="1">
      <alignment wrapText="1"/>
    </xf>
    <xf numFmtId="0" fontId="5" fillId="24" borderId="0" xfId="22" applyFont="1" applyFill="1"/>
    <xf numFmtId="0" fontId="6" fillId="24" borderId="0" xfId="22" applyFont="1" applyFill="1"/>
    <xf numFmtId="10" fontId="54" fillId="24" borderId="0" xfId="45" applyNumberFormat="1" applyFont="1" applyFill="1" applyBorder="1" applyAlignment="1">
      <alignment horizontal="center"/>
    </xf>
    <xf numFmtId="10" fontId="12" fillId="24" borderId="0" xfId="45" applyNumberFormat="1" applyFont="1" applyFill="1" applyBorder="1" applyAlignment="1">
      <alignment horizontal="center"/>
    </xf>
    <xf numFmtId="165" fontId="5" fillId="26" borderId="10" xfId="43" applyNumberFormat="1" applyFont="1" applyFill="1" applyBorder="1" applyAlignment="1">
      <alignment horizontal="center"/>
    </xf>
    <xf numFmtId="165" fontId="38" fillId="26" borderId="10" xfId="43" applyNumberFormat="1" applyFont="1" applyFill="1" applyBorder="1" applyAlignment="1">
      <alignment horizontal="center"/>
    </xf>
    <xf numFmtId="0" fontId="5" fillId="26" borderId="10" xfId="43" applyFont="1" applyFill="1" applyBorder="1" applyAlignment="1">
      <alignment horizontal="center"/>
    </xf>
    <xf numFmtId="17" fontId="5" fillId="26" borderId="10" xfId="43" applyNumberFormat="1" applyFont="1" applyFill="1" applyBorder="1" applyAlignment="1">
      <alignment horizontal="center"/>
    </xf>
    <xf numFmtId="0" fontId="51" fillId="37" borderId="10" xfId="43" applyFont="1" applyFill="1" applyBorder="1" applyAlignment="1">
      <alignment horizontal="center" vertical="center" wrapText="1"/>
    </xf>
    <xf numFmtId="0" fontId="8" fillId="36" borderId="30" xfId="22" applyFont="1" applyFill="1" applyBorder="1"/>
    <xf numFmtId="0" fontId="8" fillId="36" borderId="28" xfId="22" applyFont="1" applyFill="1" applyBorder="1"/>
    <xf numFmtId="0" fontId="51" fillId="37" borderId="10" xfId="0" applyFont="1" applyFill="1" applyBorder="1" applyAlignment="1">
      <alignment horizontal="center" vertical="center"/>
    </xf>
    <xf numFmtId="0" fontId="51" fillId="37" borderId="10" xfId="0" applyFont="1" applyFill="1" applyBorder="1" applyAlignment="1">
      <alignment horizontal="center" vertical="center" wrapText="1"/>
    </xf>
    <xf numFmtId="0" fontId="5" fillId="0" borderId="10" xfId="22" applyFont="1" applyBorder="1" applyAlignment="1">
      <alignment wrapText="1"/>
    </xf>
    <xf numFmtId="167" fontId="5" fillId="24" borderId="10" xfId="39" applyNumberFormat="1" applyFont="1" applyFill="1" applyBorder="1"/>
    <xf numFmtId="10" fontId="5" fillId="24" borderId="10" xfId="45" applyNumberFormat="1" applyFont="1" applyFill="1" applyBorder="1"/>
    <xf numFmtId="0" fontId="5" fillId="0" borderId="10" xfId="22" applyFont="1" applyFill="1" applyBorder="1" applyAlignment="1">
      <alignment wrapText="1"/>
    </xf>
    <xf numFmtId="167" fontId="5" fillId="30" borderId="10" xfId="22" applyNumberFormat="1" applyFont="1" applyFill="1" applyBorder="1"/>
    <xf numFmtId="0" fontId="6" fillId="38" borderId="10" xfId="0" applyFont="1" applyFill="1" applyBorder="1"/>
    <xf numFmtId="167" fontId="6" fillId="38" borderId="10" xfId="0" applyNumberFormat="1" applyFont="1" applyFill="1" applyBorder="1"/>
    <xf numFmtId="167" fontId="6" fillId="38" borderId="10" xfId="22" applyNumberFormat="1" applyFont="1" applyFill="1" applyBorder="1"/>
    <xf numFmtId="10" fontId="6" fillId="38" borderId="10" xfId="45" applyNumberFormat="1" applyFont="1" applyFill="1" applyBorder="1"/>
    <xf numFmtId="167" fontId="6" fillId="38" borderId="10" xfId="39" applyNumberFormat="1" applyFont="1" applyFill="1" applyBorder="1"/>
    <xf numFmtId="0" fontId="8" fillId="35" borderId="32" xfId="22" applyFont="1" applyFill="1" applyBorder="1"/>
    <xf numFmtId="0" fontId="8" fillId="35" borderId="33" xfId="22" applyFont="1" applyFill="1" applyBorder="1"/>
    <xf numFmtId="0" fontId="8" fillId="35" borderId="35" xfId="22" applyFont="1" applyFill="1" applyBorder="1"/>
    <xf numFmtId="0" fontId="8" fillId="35" borderId="27" xfId="22" applyFont="1" applyFill="1" applyBorder="1"/>
    <xf numFmtId="0" fontId="5" fillId="0" borderId="10" xfId="0" applyFont="1" applyBorder="1"/>
    <xf numFmtId="10" fontId="5" fillId="0" borderId="10" xfId="45" applyNumberFormat="1" applyFont="1" applyFill="1" applyBorder="1"/>
    <xf numFmtId="10" fontId="5" fillId="0" borderId="10" xfId="57" applyNumberFormat="1" applyFont="1" applyFill="1" applyBorder="1"/>
    <xf numFmtId="167" fontId="5" fillId="24" borderId="10" xfId="56" applyNumberFormat="1" applyFont="1" applyFill="1" applyBorder="1"/>
    <xf numFmtId="167" fontId="8" fillId="30" borderId="10" xfId="56" applyNumberFormat="1" applyFont="1" applyFill="1" applyBorder="1"/>
    <xf numFmtId="0" fontId="5" fillId="0" borderId="10" xfId="55" applyFont="1" applyBorder="1" applyAlignment="1">
      <alignment wrapText="1"/>
    </xf>
    <xf numFmtId="0" fontId="5" fillId="24" borderId="10" xfId="22" applyFont="1" applyFill="1" applyBorder="1"/>
    <xf numFmtId="167" fontId="5" fillId="30" borderId="10" xfId="56" applyNumberFormat="1" applyFont="1" applyFill="1" applyBorder="1"/>
    <xf numFmtId="0" fontId="5" fillId="0" borderId="10" xfId="55" applyFont="1" applyFill="1" applyBorder="1" applyAlignment="1">
      <alignment wrapText="1"/>
    </xf>
    <xf numFmtId="3" fontId="5" fillId="24" borderId="10" xfId="22" applyNumberFormat="1" applyFont="1" applyFill="1" applyBorder="1"/>
    <xf numFmtId="0" fontId="51" fillId="37" borderId="14" xfId="43" applyFont="1" applyFill="1" applyBorder="1" applyAlignment="1">
      <alignment horizontal="center" vertical="center" wrapText="1"/>
    </xf>
    <xf numFmtId="0" fontId="51" fillId="37" borderId="18" xfId="43" applyFont="1" applyFill="1" applyBorder="1" applyAlignment="1">
      <alignment horizontal="center" vertical="center" wrapText="1"/>
    </xf>
    <xf numFmtId="3" fontId="5" fillId="0" borderId="10" xfId="22" applyNumberFormat="1" applyFont="1" applyFill="1" applyBorder="1" applyAlignment="1">
      <alignment horizontal="center"/>
    </xf>
    <xf numFmtId="1" fontId="5" fillId="24" borderId="10" xfId="43" applyNumberFormat="1" applyFont="1" applyFill="1" applyBorder="1" applyAlignment="1">
      <alignment horizontal="center"/>
    </xf>
    <xf numFmtId="3" fontId="5" fillId="26" borderId="10" xfId="43" applyNumberFormat="1" applyFont="1" applyFill="1" applyBorder="1" applyAlignment="1">
      <alignment horizontal="center"/>
    </xf>
    <xf numFmtId="0" fontId="51" fillId="37" borderId="11" xfId="0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 wrapText="1"/>
    </xf>
    <xf numFmtId="0" fontId="51" fillId="37" borderId="13" xfId="0" applyFont="1" applyFill="1" applyBorder="1" applyAlignment="1">
      <alignment horizontal="center" vertical="center" wrapText="1"/>
    </xf>
    <xf numFmtId="167" fontId="5" fillId="30" borderId="10" xfId="39" applyNumberFormat="1" applyFont="1" applyFill="1" applyBorder="1"/>
    <xf numFmtId="0" fontId="51" fillId="37" borderId="10" xfId="54" applyFont="1" applyFill="1" applyBorder="1" applyAlignment="1">
      <alignment horizontal="center" vertical="center"/>
    </xf>
    <xf numFmtId="0" fontId="51" fillId="37" borderId="10" xfId="54" applyFont="1" applyFill="1" applyBorder="1" applyAlignment="1">
      <alignment horizontal="center" vertical="center" wrapText="1"/>
    </xf>
    <xf numFmtId="0" fontId="6" fillId="38" borderId="10" xfId="54" applyFont="1" applyFill="1" applyBorder="1"/>
    <xf numFmtId="167" fontId="6" fillId="38" borderId="10" xfId="54" applyNumberFormat="1" applyFont="1" applyFill="1" applyBorder="1"/>
    <xf numFmtId="167" fontId="6" fillId="38" borderId="10" xfId="55" applyNumberFormat="1" applyFont="1" applyFill="1" applyBorder="1"/>
    <xf numFmtId="10" fontId="6" fillId="38" borderId="10" xfId="57" applyNumberFormat="1" applyFont="1" applyFill="1" applyBorder="1"/>
    <xf numFmtId="167" fontId="6" fillId="38" borderId="10" xfId="56" applyNumberFormat="1" applyFont="1" applyFill="1" applyBorder="1"/>
    <xf numFmtId="167" fontId="5" fillId="0" borderId="10" xfId="40" applyNumberFormat="1" applyFont="1" applyFill="1" applyBorder="1"/>
    <xf numFmtId="167" fontId="5" fillId="30" borderId="10" xfId="40" applyNumberFormat="1" applyFont="1" applyFill="1" applyBorder="1"/>
    <xf numFmtId="0" fontId="51" fillId="37" borderId="10" xfId="55" applyFont="1" applyFill="1" applyBorder="1" applyAlignment="1">
      <alignment horizontal="center" vertical="center" wrapText="1"/>
    </xf>
    <xf numFmtId="0" fontId="51" fillId="37" borderId="10" xfId="55" applyFont="1" applyFill="1" applyBorder="1" applyAlignment="1">
      <alignment horizontal="center" vertical="center"/>
    </xf>
    <xf numFmtId="167" fontId="5" fillId="0" borderId="10" xfId="39" applyNumberFormat="1" applyFont="1" applyBorder="1" applyAlignment="1">
      <alignment wrapText="1"/>
    </xf>
    <xf numFmtId="0" fontId="6" fillId="27" borderId="10" xfId="54" applyFont="1" applyFill="1" applyBorder="1"/>
    <xf numFmtId="167" fontId="6" fillId="27" borderId="10" xfId="54" applyNumberFormat="1" applyFont="1" applyFill="1" applyBorder="1"/>
    <xf numFmtId="167" fontId="6" fillId="27" borderId="10" xfId="55" applyNumberFormat="1" applyFont="1" applyFill="1" applyBorder="1"/>
    <xf numFmtId="0" fontId="5" fillId="24" borderId="0" xfId="55" applyFont="1" applyFill="1"/>
    <xf numFmtId="167" fontId="6" fillId="34" borderId="10" xfId="55" applyNumberFormat="1" applyFont="1" applyFill="1" applyBorder="1"/>
    <xf numFmtId="0" fontId="52" fillId="35" borderId="31" xfId="63" applyFont="1" applyFill="1" applyBorder="1" applyAlignment="1">
      <alignment horizontal="left" vertical="center" wrapText="1"/>
    </xf>
    <xf numFmtId="0" fontId="35" fillId="24" borderId="0" xfId="22" applyFont="1" applyFill="1" applyAlignment="1">
      <alignment vertical="center"/>
    </xf>
    <xf numFmtId="0" fontId="8" fillId="35" borderId="37" xfId="22" applyFont="1" applyFill="1" applyBorder="1"/>
    <xf numFmtId="0" fontId="51" fillId="37" borderId="13" xfId="22" applyFont="1" applyFill="1" applyBorder="1" applyAlignment="1">
      <alignment horizontal="center" vertical="center" wrapText="1"/>
    </xf>
    <xf numFmtId="3" fontId="5" fillId="32" borderId="10" xfId="0" applyNumberFormat="1" applyFont="1" applyFill="1" applyBorder="1"/>
    <xf numFmtId="0" fontId="51" fillId="28" borderId="24" xfId="22" applyFont="1" applyFill="1" applyBorder="1"/>
    <xf numFmtId="167" fontId="51" fillId="28" borderId="25" xfId="22" applyNumberFormat="1" applyFont="1" applyFill="1" applyBorder="1"/>
    <xf numFmtId="10" fontId="51" fillId="28" borderId="26" xfId="22" applyNumberFormat="1" applyFont="1" applyFill="1" applyBorder="1"/>
    <xf numFmtId="0" fontId="40" fillId="37" borderId="10" xfId="0" applyFont="1" applyFill="1" applyBorder="1" applyAlignment="1">
      <alignment horizontal="center" vertical="center" wrapText="1"/>
    </xf>
    <xf numFmtId="0" fontId="0" fillId="36" borderId="35" xfId="0" applyFill="1" applyBorder="1"/>
    <xf numFmtId="0" fontId="51" fillId="35" borderId="27" xfId="43" applyFont="1" applyFill="1" applyBorder="1" applyAlignment="1">
      <alignment vertical="center" wrapText="1"/>
    </xf>
    <xf numFmtId="0" fontId="0" fillId="35" borderId="35" xfId="0" applyFill="1" applyBorder="1"/>
    <xf numFmtId="2" fontId="5" fillId="0" borderId="10" xfId="59" applyNumberFormat="1" applyBorder="1" applyAlignment="1">
      <alignment vertical="center"/>
    </xf>
    <xf numFmtId="0" fontId="0" fillId="35" borderId="27" xfId="0" applyFill="1" applyBorder="1"/>
    <xf numFmtId="0" fontId="5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5" borderId="33" xfId="0" applyFill="1" applyBorder="1"/>
    <xf numFmtId="164" fontId="6" fillId="30" borderId="10" xfId="39" applyFont="1" applyFill="1" applyBorder="1" applyAlignment="1">
      <alignment vertical="center"/>
    </xf>
    <xf numFmtId="0" fontId="0" fillId="35" borderId="32" xfId="0" applyFill="1" applyBorder="1"/>
    <xf numFmtId="0" fontId="0" fillId="36" borderId="27" xfId="0" applyFill="1" applyBorder="1"/>
    <xf numFmtId="0" fontId="51" fillId="35" borderId="32" xfId="63" applyFont="1" applyFill="1" applyBorder="1" applyAlignment="1">
      <alignment vertical="center" wrapText="1"/>
    </xf>
    <xf numFmtId="0" fontId="51" fillId="35" borderId="33" xfId="63" applyFont="1" applyFill="1" applyBorder="1" applyAlignment="1">
      <alignment vertical="center" wrapText="1"/>
    </xf>
    <xf numFmtId="0" fontId="51" fillId="35" borderId="34" xfId="43" applyFont="1" applyFill="1" applyBorder="1" applyAlignment="1">
      <alignment vertical="center" wrapText="1"/>
    </xf>
    <xf numFmtId="0" fontId="51" fillId="35" borderId="35" xfId="43" applyFont="1" applyFill="1" applyBorder="1" applyAlignment="1">
      <alignment vertical="center" wrapText="1"/>
    </xf>
    <xf numFmtId="0" fontId="5" fillId="0" borderId="10" xfId="59" applyBorder="1"/>
    <xf numFmtId="0" fontId="5" fillId="0" borderId="10" xfId="59" applyFont="1" applyBorder="1" applyAlignment="1">
      <alignment horizontal="center" vertical="center"/>
    </xf>
    <xf numFmtId="0" fontId="5" fillId="0" borderId="10" xfId="59" applyBorder="1" applyAlignment="1">
      <alignment horizontal="center"/>
    </xf>
    <xf numFmtId="168" fontId="5" fillId="26" borderId="10" xfId="69" applyNumberFormat="1" applyFont="1" applyFill="1" applyBorder="1"/>
    <xf numFmtId="0" fontId="8" fillId="35" borderId="0" xfId="58" applyFont="1" applyFill="1" applyBorder="1"/>
    <xf numFmtId="0" fontId="8" fillId="35" borderId="33" xfId="58" applyFont="1" applyFill="1" applyBorder="1"/>
    <xf numFmtId="0" fontId="8" fillId="35" borderId="37" xfId="58" applyFont="1" applyFill="1" applyBorder="1"/>
    <xf numFmtId="0" fontId="8" fillId="35" borderId="27" xfId="58" applyFont="1" applyFill="1" applyBorder="1"/>
    <xf numFmtId="0" fontId="52" fillId="35" borderId="31" xfId="63" applyFont="1" applyFill="1" applyBorder="1" applyAlignment="1">
      <alignment vertical="center" wrapText="1"/>
    </xf>
    <xf numFmtId="0" fontId="52" fillId="35" borderId="32" xfId="63" applyFont="1" applyFill="1" applyBorder="1" applyAlignment="1">
      <alignment vertical="center" wrapText="1"/>
    </xf>
    <xf numFmtId="0" fontId="8" fillId="36" borderId="37" xfId="58" applyFont="1" applyFill="1" applyBorder="1"/>
    <xf numFmtId="10" fontId="5" fillId="0" borderId="10" xfId="45" applyNumberFormat="1" applyFont="1" applyBorder="1"/>
    <xf numFmtId="0" fontId="51" fillId="37" borderId="10" xfId="68" applyFont="1" applyFill="1" applyBorder="1" applyAlignment="1">
      <alignment horizontal="center" vertical="center"/>
    </xf>
    <xf numFmtId="0" fontId="51" fillId="37" borderId="10" xfId="68" applyFont="1" applyFill="1" applyBorder="1" applyAlignment="1">
      <alignment horizontal="center" vertical="center" wrapText="1"/>
    </xf>
    <xf numFmtId="4" fontId="5" fillId="26" borderId="10" xfId="68" applyNumberFormat="1" applyFont="1" applyFill="1" applyBorder="1"/>
    <xf numFmtId="4" fontId="5" fillId="0" borderId="10" xfId="68" applyNumberFormat="1" applyFont="1" applyBorder="1"/>
    <xf numFmtId="0" fontId="51" fillId="37" borderId="10" xfId="59" applyFont="1" applyFill="1" applyBorder="1" applyAlignment="1">
      <alignment horizontal="center" vertical="center" wrapText="1"/>
    </xf>
    <xf numFmtId="0" fontId="51" fillId="37" borderId="10" xfId="59" applyFont="1" applyFill="1" applyBorder="1" applyAlignment="1">
      <alignment horizontal="center" vertical="center"/>
    </xf>
    <xf numFmtId="0" fontId="5" fillId="30" borderId="10" xfId="68" applyFont="1" applyFill="1" applyBorder="1" applyAlignment="1">
      <alignment horizontal="left" vertical="center" wrapText="1"/>
    </xf>
    <xf numFmtId="0" fontId="52" fillId="35" borderId="33" xfId="156" applyFont="1" applyFill="1" applyBorder="1" applyAlignment="1">
      <alignment vertical="center" readingOrder="1"/>
    </xf>
    <xf numFmtId="167" fontId="7" fillId="38" borderId="10" xfId="54" applyNumberFormat="1" applyFont="1" applyFill="1" applyBorder="1"/>
    <xf numFmtId="0" fontId="39" fillId="37" borderId="10" xfId="54" applyFont="1" applyFill="1" applyBorder="1" applyAlignment="1">
      <alignment horizontal="center" vertical="center"/>
    </xf>
    <xf numFmtId="0" fontId="39" fillId="37" borderId="10" xfId="54" applyFont="1" applyFill="1" applyBorder="1" applyAlignment="1">
      <alignment horizontal="center" vertical="center" wrapText="1"/>
    </xf>
    <xf numFmtId="0" fontId="5" fillId="30" borderId="10" xfId="68" applyFont="1" applyFill="1" applyBorder="1"/>
    <xf numFmtId="10" fontId="7" fillId="38" borderId="10" xfId="57" applyNumberFormat="1" applyFont="1" applyFill="1" applyBorder="1"/>
    <xf numFmtId="4" fontId="6" fillId="38" borderId="10" xfId="68" applyNumberFormat="1" applyFont="1" applyFill="1" applyBorder="1"/>
    <xf numFmtId="0" fontId="6" fillId="38" borderId="10" xfId="68" applyFont="1" applyFill="1" applyBorder="1"/>
    <xf numFmtId="0" fontId="3" fillId="35" borderId="32" xfId="156" applyFill="1" applyBorder="1"/>
    <xf numFmtId="0" fontId="3" fillId="37" borderId="34" xfId="156" applyFill="1" applyBorder="1"/>
    <xf numFmtId="0" fontId="3" fillId="37" borderId="35" xfId="156" applyFill="1" applyBorder="1"/>
    <xf numFmtId="0" fontId="3" fillId="35" borderId="35" xfId="156" applyFill="1" applyBorder="1"/>
    <xf numFmtId="0" fontId="7" fillId="38" borderId="10" xfId="54" applyFont="1" applyFill="1" applyBorder="1"/>
    <xf numFmtId="167" fontId="7" fillId="38" borderId="10" xfId="55" applyNumberFormat="1" applyFont="1" applyFill="1" applyBorder="1"/>
    <xf numFmtId="0" fontId="8" fillId="37" borderId="28" xfId="58" applyFont="1" applyFill="1" applyBorder="1"/>
    <xf numFmtId="0" fontId="8" fillId="37" borderId="30" xfId="58" applyFont="1" applyFill="1" applyBorder="1"/>
    <xf numFmtId="0" fontId="8" fillId="35" borderId="32" xfId="58" applyFont="1" applyFill="1" applyBorder="1"/>
    <xf numFmtId="167" fontId="7" fillId="38" borderId="10" xfId="56" applyNumberFormat="1" applyFont="1" applyFill="1" applyBorder="1"/>
    <xf numFmtId="0" fontId="5" fillId="0" borderId="10" xfId="43" applyFont="1" applyFill="1" applyBorder="1" applyAlignment="1">
      <alignment horizontal="center"/>
    </xf>
    <xf numFmtId="17" fontId="5" fillId="0" borderId="10" xfId="43" applyNumberFormat="1" applyFont="1" applyFill="1" applyBorder="1" applyAlignment="1">
      <alignment horizontal="center"/>
    </xf>
    <xf numFmtId="0" fontId="51" fillId="35" borderId="34" xfId="43" applyFont="1" applyFill="1" applyBorder="1" applyAlignment="1">
      <alignment vertical="center" wrapText="1"/>
    </xf>
    <xf numFmtId="0" fontId="51" fillId="35" borderId="35" xfId="43" applyFont="1" applyFill="1" applyBorder="1" applyAlignment="1">
      <alignment vertical="center" wrapText="1"/>
    </xf>
    <xf numFmtId="0" fontId="3" fillId="35" borderId="32" xfId="156" applyFill="1" applyBorder="1"/>
    <xf numFmtId="0" fontId="3" fillId="35" borderId="33" xfId="156" applyFill="1" applyBorder="1"/>
    <xf numFmtId="0" fontId="3" fillId="35" borderId="0" xfId="156" applyFill="1" applyBorder="1"/>
    <xf numFmtId="0" fontId="3" fillId="37" borderId="34" xfId="156" applyFill="1" applyBorder="1"/>
    <xf numFmtId="0" fontId="3" fillId="37" borderId="35" xfId="156" applyFill="1" applyBorder="1"/>
    <xf numFmtId="0" fontId="3" fillId="37" borderId="27" xfId="156" applyFill="1" applyBorder="1"/>
    <xf numFmtId="0" fontId="3" fillId="35" borderId="35" xfId="156" applyFill="1" applyBorder="1"/>
    <xf numFmtId="0" fontId="3" fillId="35" borderId="27" xfId="156" applyFill="1" applyBorder="1"/>
    <xf numFmtId="0" fontId="52" fillId="35" borderId="32" xfId="156" applyFont="1" applyFill="1" applyBorder="1" applyAlignment="1">
      <alignment vertical="center" readingOrder="1"/>
    </xf>
    <xf numFmtId="0" fontId="3" fillId="37" borderId="29" xfId="156" applyFill="1" applyBorder="1"/>
    <xf numFmtId="0" fontId="3" fillId="37" borderId="30" xfId="156" applyFill="1" applyBorder="1"/>
    <xf numFmtId="0" fontId="3" fillId="26" borderId="0" xfId="156" applyFill="1" applyBorder="1"/>
    <xf numFmtId="165" fontId="5" fillId="24" borderId="10" xfId="43" applyNumberFormat="1" applyFont="1" applyFill="1" applyBorder="1" applyAlignment="1">
      <alignment horizontal="right"/>
    </xf>
    <xf numFmtId="165" fontId="5" fillId="0" borderId="10" xfId="43" applyNumberFormat="1" applyFont="1" applyFill="1" applyBorder="1" applyAlignment="1">
      <alignment horizontal="right"/>
    </xf>
    <xf numFmtId="0" fontId="53" fillId="35" borderId="32" xfId="156" applyFont="1" applyFill="1" applyBorder="1"/>
    <xf numFmtId="0" fontId="53" fillId="35" borderId="35" xfId="156" applyFont="1" applyFill="1" applyBorder="1"/>
    <xf numFmtId="0" fontId="3" fillId="35" borderId="35" xfId="156" applyFill="1" applyBorder="1"/>
    <xf numFmtId="0" fontId="52" fillId="35" borderId="32" xfId="156" applyFont="1" applyFill="1" applyBorder="1" applyAlignment="1">
      <alignment vertical="center" readingOrder="1"/>
    </xf>
    <xf numFmtId="0" fontId="3" fillId="37" borderId="29" xfId="156" applyFill="1" applyBorder="1"/>
    <xf numFmtId="0" fontId="3" fillId="37" borderId="30" xfId="156" applyFill="1" applyBorder="1"/>
    <xf numFmtId="0" fontId="56" fillId="35" borderId="32" xfId="22" applyFont="1" applyFill="1" applyBorder="1"/>
    <xf numFmtId="0" fontId="56" fillId="35" borderId="35" xfId="22" applyFont="1" applyFill="1" applyBorder="1"/>
    <xf numFmtId="0" fontId="8" fillId="37" borderId="30" xfId="22" applyFont="1" applyFill="1" applyBorder="1"/>
    <xf numFmtId="0" fontId="8" fillId="37" borderId="28" xfId="22" applyFont="1" applyFill="1" applyBorder="1"/>
    <xf numFmtId="0" fontId="8" fillId="35" borderId="32" xfId="22" applyFont="1" applyFill="1" applyBorder="1" applyAlignment="1">
      <alignment wrapText="1"/>
    </xf>
    <xf numFmtId="0" fontId="52" fillId="35" borderId="33" xfId="156" applyFont="1" applyFill="1" applyBorder="1" applyAlignment="1">
      <alignment vertical="center" wrapText="1" readingOrder="1"/>
    </xf>
    <xf numFmtId="0" fontId="8" fillId="26" borderId="0" xfId="22" applyFont="1" applyFill="1" applyBorder="1" applyAlignment="1">
      <alignment wrapText="1"/>
    </xf>
    <xf numFmtId="0" fontId="3" fillId="37" borderId="34" xfId="156" applyFill="1" applyBorder="1"/>
    <xf numFmtId="0" fontId="3" fillId="37" borderId="35" xfId="156" applyFill="1" applyBorder="1"/>
    <xf numFmtId="0" fontId="3" fillId="35" borderId="35" xfId="156" applyFill="1" applyBorder="1"/>
    <xf numFmtId="0" fontId="52" fillId="35" borderId="32" xfId="156" applyFont="1" applyFill="1" applyBorder="1" applyAlignment="1">
      <alignment vertical="center" wrapText="1" readingOrder="1"/>
    </xf>
    <xf numFmtId="0" fontId="52" fillId="26" borderId="0" xfId="156" applyFont="1" applyFill="1" applyBorder="1" applyAlignment="1">
      <alignment vertical="center" wrapText="1" readingOrder="1"/>
    </xf>
    <xf numFmtId="0" fontId="52" fillId="35" borderId="32" xfId="156" applyFont="1" applyFill="1" applyBorder="1" applyAlignment="1">
      <alignment vertical="top" wrapText="1" readingOrder="1"/>
    </xf>
    <xf numFmtId="0" fontId="52" fillId="35" borderId="32" xfId="156" applyFont="1" applyFill="1" applyBorder="1" applyAlignment="1">
      <alignment vertical="center" readingOrder="1"/>
    </xf>
    <xf numFmtId="0" fontId="52" fillId="35" borderId="31" xfId="156" applyFont="1" applyFill="1" applyBorder="1" applyAlignment="1">
      <alignment horizontal="left" vertical="top" wrapText="1" readingOrder="1"/>
    </xf>
    <xf numFmtId="0" fontId="56" fillId="35" borderId="33" xfId="22" applyFont="1" applyFill="1" applyBorder="1"/>
    <xf numFmtId="0" fontId="56" fillId="35" borderId="27" xfId="22" applyFont="1" applyFill="1" applyBorder="1"/>
    <xf numFmtId="0" fontId="52" fillId="35" borderId="31" xfId="63" applyFont="1" applyFill="1" applyBorder="1" applyAlignment="1">
      <alignment horizontal="left" vertical="center" wrapText="1"/>
    </xf>
    <xf numFmtId="0" fontId="52" fillId="35" borderId="31" xfId="156" applyFont="1" applyFill="1" applyBorder="1" applyAlignment="1">
      <alignment vertical="center" wrapText="1" readingOrder="1"/>
    </xf>
    <xf numFmtId="0" fontId="52" fillId="35" borderId="0" xfId="63" applyFont="1" applyFill="1" applyBorder="1" applyAlignment="1">
      <alignment vertical="center" wrapText="1"/>
    </xf>
    <xf numFmtId="0" fontId="52" fillId="35" borderId="0" xfId="156" applyFont="1" applyFill="1" applyBorder="1" applyAlignment="1">
      <alignment vertical="top" wrapText="1" readingOrder="1"/>
    </xf>
    <xf numFmtId="0" fontId="52" fillId="35" borderId="37" xfId="156" applyFont="1" applyFill="1" applyBorder="1" applyAlignment="1">
      <alignment vertical="center" wrapText="1" readingOrder="1"/>
    </xf>
    <xf numFmtId="0" fontId="57" fillId="35" borderId="32" xfId="0" applyFont="1" applyFill="1" applyBorder="1" applyAlignment="1">
      <alignment vertical="center" readingOrder="1"/>
    </xf>
    <xf numFmtId="0" fontId="57" fillId="35" borderId="0" xfId="0" applyFont="1" applyFill="1" applyBorder="1" applyAlignment="1">
      <alignment vertical="center" readingOrder="1"/>
    </xf>
    <xf numFmtId="0" fontId="52" fillId="35" borderId="0" xfId="156" applyFont="1" applyFill="1" applyBorder="1" applyAlignment="1">
      <alignment vertical="center" readingOrder="1"/>
    </xf>
    <xf numFmtId="0" fontId="3" fillId="35" borderId="37" xfId="156" applyFill="1" applyBorder="1"/>
    <xf numFmtId="0" fontId="52" fillId="35" borderId="0" xfId="156" applyFont="1" applyFill="1" applyBorder="1" applyAlignment="1">
      <alignment horizontal="left" vertical="center" readingOrder="1"/>
    </xf>
    <xf numFmtId="0" fontId="39" fillId="35" borderId="36" xfId="156" applyFont="1" applyFill="1" applyBorder="1" applyAlignment="1">
      <alignment horizontal="left" vertical="top" wrapText="1" readingOrder="1"/>
    </xf>
    <xf numFmtId="0" fontId="39" fillId="35" borderId="36" xfId="156" applyFont="1" applyFill="1" applyBorder="1" applyAlignment="1">
      <alignment horizontal="left" vertical="center" readingOrder="1"/>
    </xf>
    <xf numFmtId="0" fontId="39" fillId="35" borderId="36" xfId="0" applyFont="1" applyFill="1" applyBorder="1" applyAlignment="1">
      <alignment vertical="top" readingOrder="1"/>
    </xf>
    <xf numFmtId="0" fontId="39" fillId="35" borderId="0" xfId="0" applyFont="1" applyFill="1" applyBorder="1" applyAlignment="1">
      <alignment vertical="top" readingOrder="1"/>
    </xf>
    <xf numFmtId="0" fontId="5" fillId="26" borderId="10" xfId="55" applyFont="1" applyFill="1" applyBorder="1" applyAlignment="1">
      <alignment wrapText="1"/>
    </xf>
    <xf numFmtId="167" fontId="5" fillId="26" borderId="10" xfId="39" applyNumberFormat="1" applyFont="1" applyFill="1" applyBorder="1" applyAlignment="1">
      <alignment wrapText="1"/>
    </xf>
    <xf numFmtId="167" fontId="5" fillId="26" borderId="10" xfId="40" applyNumberFormat="1" applyFont="1" applyFill="1" applyBorder="1"/>
    <xf numFmtId="0" fontId="5" fillId="24" borderId="37" xfId="22" applyFont="1" applyFill="1" applyBorder="1" applyAlignment="1">
      <alignment horizontal="center"/>
    </xf>
    <xf numFmtId="1" fontId="5" fillId="24" borderId="37" xfId="22" applyNumberFormat="1" applyFont="1" applyFill="1" applyBorder="1" applyAlignment="1">
      <alignment horizontal="center"/>
    </xf>
    <xf numFmtId="1" fontId="5" fillId="24" borderId="37" xfId="42" applyNumberFormat="1" applyFont="1" applyFill="1" applyBorder="1" applyAlignment="1">
      <alignment horizontal="center"/>
    </xf>
    <xf numFmtId="0" fontId="5" fillId="24" borderId="37" xfId="42" applyFont="1" applyFill="1" applyBorder="1" applyAlignment="1">
      <alignment horizontal="center"/>
    </xf>
    <xf numFmtId="0" fontId="5" fillId="0" borderId="37" xfId="42" applyFont="1" applyFill="1" applyBorder="1" applyAlignment="1">
      <alignment horizontal="center"/>
    </xf>
    <xf numFmtId="0" fontId="5" fillId="24" borderId="37" xfId="22" applyNumberFormat="1" applyFont="1" applyFill="1" applyBorder="1" applyAlignment="1">
      <alignment horizontal="center"/>
    </xf>
    <xf numFmtId="0" fontId="5" fillId="24" borderId="27" xfId="22" applyNumberFormat="1" applyFont="1" applyFill="1" applyBorder="1" applyAlignment="1">
      <alignment horizontal="center"/>
    </xf>
    <xf numFmtId="0" fontId="5" fillId="24" borderId="15" xfId="22" applyFont="1" applyFill="1" applyBorder="1" applyAlignment="1">
      <alignment horizontal="center"/>
    </xf>
    <xf numFmtId="0" fontId="5" fillId="24" borderId="12" xfId="22" applyFont="1" applyFill="1" applyBorder="1" applyAlignment="1">
      <alignment horizontal="center"/>
    </xf>
    <xf numFmtId="43" fontId="8" fillId="24" borderId="0" xfId="22" applyNumberFormat="1" applyFont="1" applyFill="1"/>
    <xf numFmtId="3" fontId="5" fillId="24" borderId="10" xfId="56" applyNumberFormat="1" applyFont="1" applyFill="1" applyBorder="1"/>
    <xf numFmtId="17" fontId="7" fillId="24" borderId="0" xfId="58" applyNumberFormat="1" applyFont="1" applyFill="1" applyBorder="1" applyAlignment="1">
      <alignment horizontal="left"/>
    </xf>
    <xf numFmtId="0" fontId="51" fillId="37" borderId="33" xfId="22" applyFont="1" applyFill="1" applyBorder="1" applyAlignment="1">
      <alignment horizontal="center"/>
    </xf>
    <xf numFmtId="3" fontId="2" fillId="26" borderId="10" xfId="227" applyNumberFormat="1" applyFill="1" applyBorder="1"/>
    <xf numFmtId="0" fontId="5" fillId="24" borderId="33" xfId="22" applyFont="1" applyFill="1" applyBorder="1" applyAlignment="1">
      <alignment horizontal="center"/>
    </xf>
    <xf numFmtId="0" fontId="51" fillId="37" borderId="15" xfId="22" applyFont="1" applyFill="1" applyBorder="1" applyAlignment="1">
      <alignment horizontal="center"/>
    </xf>
    <xf numFmtId="17" fontId="5" fillId="24" borderId="13" xfId="22" applyNumberFormat="1" applyFont="1" applyFill="1" applyBorder="1" applyAlignment="1">
      <alignment horizontal="center"/>
    </xf>
    <xf numFmtId="3" fontId="12" fillId="26" borderId="10" xfId="0" applyNumberFormat="1" applyFont="1" applyFill="1" applyBorder="1" applyAlignment="1">
      <alignment horizontal="right" vertical="center"/>
    </xf>
    <xf numFmtId="0" fontId="12" fillId="24" borderId="0" xfId="22" applyFont="1" applyFill="1" applyAlignment="1">
      <alignment horizontal="left" wrapText="1"/>
    </xf>
    <xf numFmtId="0" fontId="12" fillId="24" borderId="0" xfId="22" applyFont="1" applyFill="1" applyAlignment="1">
      <alignment horizontal="left"/>
    </xf>
    <xf numFmtId="17" fontId="35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>
      <alignment horizontal="left"/>
    </xf>
    <xf numFmtId="0" fontId="11" fillId="25" borderId="0" xfId="22" applyFont="1" applyFill="1" applyBorder="1" applyAlignment="1">
      <alignment horizontal="center"/>
    </xf>
    <xf numFmtId="0" fontId="11" fillId="25" borderId="19" xfId="22" applyFont="1" applyFill="1" applyBorder="1" applyAlignment="1">
      <alignment horizontal="center"/>
    </xf>
    <xf numFmtId="0" fontId="52" fillId="35" borderId="36" xfId="63" applyFont="1" applyFill="1" applyBorder="1" applyAlignment="1">
      <alignment horizontal="left" vertical="center" wrapText="1"/>
    </xf>
    <xf numFmtId="0" fontId="52" fillId="35" borderId="0" xfId="63" applyFont="1" applyFill="1" applyBorder="1" applyAlignment="1">
      <alignment horizontal="left" vertical="center" wrapText="1"/>
    </xf>
    <xf numFmtId="0" fontId="51" fillId="35" borderId="36" xfId="43" applyFont="1" applyFill="1" applyBorder="1" applyAlignment="1">
      <alignment horizontal="left" vertical="center" wrapText="1"/>
    </xf>
    <xf numFmtId="0" fontId="51" fillId="35" borderId="0" xfId="43" applyFont="1" applyFill="1" applyBorder="1" applyAlignment="1">
      <alignment horizontal="left" vertical="center" wrapText="1"/>
    </xf>
    <xf numFmtId="0" fontId="52" fillId="35" borderId="31" xfId="156" applyFont="1" applyFill="1" applyBorder="1" applyAlignment="1">
      <alignment horizontal="left" vertical="center" wrapText="1" readingOrder="1"/>
    </xf>
    <xf numFmtId="0" fontId="52" fillId="35" borderId="32" xfId="156" applyFont="1" applyFill="1" applyBorder="1" applyAlignment="1">
      <alignment horizontal="left" vertical="center" wrapText="1" readingOrder="1"/>
    </xf>
    <xf numFmtId="0" fontId="51" fillId="35" borderId="34" xfId="43" applyFont="1" applyFill="1" applyBorder="1" applyAlignment="1">
      <alignment horizontal="left" vertical="center" wrapText="1"/>
    </xf>
    <xf numFmtId="0" fontId="51" fillId="35" borderId="35" xfId="43" applyFont="1" applyFill="1" applyBorder="1" applyAlignment="1">
      <alignment horizontal="left" vertical="center" wrapText="1"/>
    </xf>
    <xf numFmtId="0" fontId="52" fillId="35" borderId="31" xfId="63" applyFont="1" applyFill="1" applyBorder="1" applyAlignment="1">
      <alignment horizontal="left" vertical="center" wrapText="1"/>
    </xf>
    <xf numFmtId="0" fontId="52" fillId="35" borderId="32" xfId="63" applyFont="1" applyFill="1" applyBorder="1" applyAlignment="1">
      <alignment horizontal="left" vertical="center" wrapText="1"/>
    </xf>
    <xf numFmtId="0" fontId="52" fillId="35" borderId="31" xfId="156" applyFont="1" applyFill="1" applyBorder="1" applyAlignment="1">
      <alignment horizontal="left" vertical="top" wrapText="1" readingOrder="1"/>
    </xf>
    <xf numFmtId="0" fontId="52" fillId="35" borderId="32" xfId="156" applyFont="1" applyFill="1" applyBorder="1" applyAlignment="1">
      <alignment horizontal="left" vertical="top" wrapText="1" readingOrder="1"/>
    </xf>
    <xf numFmtId="0" fontId="41" fillId="35" borderId="0" xfId="22" applyFont="1" applyFill="1" applyBorder="1" applyAlignment="1">
      <alignment horizontal="center" vertical="center" wrapText="1"/>
    </xf>
    <xf numFmtId="0" fontId="41" fillId="35" borderId="22" xfId="22" applyFont="1" applyFill="1" applyBorder="1" applyAlignment="1">
      <alignment horizontal="center" vertical="center" wrapText="1"/>
    </xf>
    <xf numFmtId="0" fontId="42" fillId="31" borderId="36" xfId="0" applyFont="1" applyFill="1" applyBorder="1" applyAlignment="1">
      <alignment horizontal="center"/>
    </xf>
    <xf numFmtId="0" fontId="42" fillId="31" borderId="0" xfId="0" applyFont="1" applyFill="1" applyBorder="1" applyAlignment="1">
      <alignment horizontal="center"/>
    </xf>
    <xf numFmtId="0" fontId="55" fillId="31" borderId="36" xfId="0" applyFont="1" applyFill="1" applyBorder="1" applyAlignment="1">
      <alignment horizontal="center"/>
    </xf>
    <xf numFmtId="0" fontId="55" fillId="31" borderId="0" xfId="0" applyFont="1" applyFill="1" applyBorder="1" applyAlignment="1">
      <alignment horizontal="center"/>
    </xf>
    <xf numFmtId="0" fontId="51" fillId="35" borderId="34" xfId="43" applyFont="1" applyFill="1" applyBorder="1" applyAlignment="1">
      <alignment horizontal="left" vertical="top" wrapText="1"/>
    </xf>
    <xf numFmtId="0" fontId="51" fillId="35" borderId="35" xfId="43" applyFont="1" applyFill="1" applyBorder="1" applyAlignment="1">
      <alignment horizontal="left" vertical="top" wrapText="1"/>
    </xf>
    <xf numFmtId="0" fontId="32" fillId="25" borderId="0" xfId="22" applyFont="1" applyFill="1" applyBorder="1" applyAlignment="1">
      <alignment horizontal="center" vertical="center"/>
    </xf>
    <xf numFmtId="0" fontId="32" fillId="25" borderId="19" xfId="22" applyFont="1" applyFill="1" applyBorder="1" applyAlignment="1">
      <alignment horizontal="center" vertical="center"/>
    </xf>
    <xf numFmtId="0" fontId="41" fillId="29" borderId="0" xfId="22" applyFont="1" applyFill="1" applyBorder="1" applyAlignment="1">
      <alignment horizontal="center" vertical="center" wrapText="1"/>
    </xf>
    <xf numFmtId="0" fontId="41" fillId="29" borderId="22" xfId="22" applyFont="1" applyFill="1" applyBorder="1" applyAlignment="1">
      <alignment horizontal="center" vertical="center" wrapText="1"/>
    </xf>
    <xf numFmtId="0" fontId="6" fillId="24" borderId="0" xfId="55" applyFont="1" applyFill="1" applyBorder="1" applyAlignment="1">
      <alignment horizontal="left" vertical="center" wrapText="1"/>
    </xf>
    <xf numFmtId="0" fontId="11" fillId="25" borderId="16" xfId="22" applyFont="1" applyFill="1" applyBorder="1" applyAlignment="1">
      <alignment horizontal="center"/>
    </xf>
    <xf numFmtId="0" fontId="11" fillId="25" borderId="23" xfId="22" applyFont="1" applyFill="1" applyBorder="1" applyAlignment="1">
      <alignment horizontal="center"/>
    </xf>
    <xf numFmtId="0" fontId="11" fillId="25" borderId="17" xfId="22" applyFont="1" applyFill="1" applyBorder="1" applyAlignment="1">
      <alignment horizontal="center"/>
    </xf>
    <xf numFmtId="0" fontId="51" fillId="36" borderId="34" xfId="43" applyFont="1" applyFill="1" applyBorder="1" applyAlignment="1">
      <alignment horizontal="center" vertical="center" wrapText="1"/>
    </xf>
    <xf numFmtId="0" fontId="51" fillId="36" borderId="27" xfId="43" applyFont="1" applyFill="1" applyBorder="1" applyAlignment="1">
      <alignment horizontal="center" vertical="center" wrapText="1"/>
    </xf>
    <xf numFmtId="0" fontId="52" fillId="35" borderId="32" xfId="63" applyFont="1" applyFill="1" applyBorder="1" applyAlignment="1">
      <alignment horizontal="left" vertical="center"/>
    </xf>
    <xf numFmtId="0" fontId="51" fillId="36" borderId="29" xfId="43" applyFont="1" applyFill="1" applyBorder="1" applyAlignment="1">
      <alignment horizontal="center" vertical="center" wrapText="1"/>
    </xf>
    <xf numFmtId="0" fontId="51" fillId="36" borderId="30" xfId="43" applyFont="1" applyFill="1" applyBorder="1" applyAlignment="1">
      <alignment horizontal="center" vertical="center" wrapText="1"/>
    </xf>
    <xf numFmtId="0" fontId="52" fillId="35" borderId="31" xfId="0" applyFont="1" applyFill="1" applyBorder="1" applyAlignment="1">
      <alignment horizontal="left" vertical="top" readingOrder="1"/>
    </xf>
    <xf numFmtId="0" fontId="52" fillId="35" borderId="32" xfId="0" applyFont="1" applyFill="1" applyBorder="1" applyAlignment="1">
      <alignment horizontal="left" vertical="top" readingOrder="1"/>
    </xf>
    <xf numFmtId="0" fontId="36" fillId="28" borderId="20" xfId="22" applyFont="1" applyFill="1" applyBorder="1" applyAlignment="1">
      <alignment horizontal="center" wrapText="1"/>
    </xf>
    <xf numFmtId="0" fontId="36" fillId="28" borderId="21" xfId="22" applyFont="1" applyFill="1" applyBorder="1" applyAlignment="1">
      <alignment horizontal="center" wrapText="1"/>
    </xf>
    <xf numFmtId="0" fontId="36" fillId="28" borderId="17" xfId="22" applyFont="1" applyFill="1" applyBorder="1" applyAlignment="1">
      <alignment horizontal="center" wrapText="1"/>
    </xf>
    <xf numFmtId="0" fontId="36" fillId="35" borderId="16" xfId="22" applyFont="1" applyFill="1" applyBorder="1" applyAlignment="1">
      <alignment horizontal="center" wrapText="1"/>
    </xf>
    <xf numFmtId="0" fontId="36" fillId="35" borderId="23" xfId="22" applyFont="1" applyFill="1" applyBorder="1" applyAlignment="1">
      <alignment horizontal="center" wrapText="1"/>
    </xf>
    <xf numFmtId="0" fontId="36" fillId="35" borderId="17" xfId="22" applyFont="1" applyFill="1" applyBorder="1" applyAlignment="1">
      <alignment horizontal="center" wrapText="1"/>
    </xf>
    <xf numFmtId="0" fontId="52" fillId="35" borderId="32" xfId="156" applyFont="1" applyFill="1" applyBorder="1" applyAlignment="1">
      <alignment horizontal="left" vertical="top" readingOrder="1"/>
    </xf>
    <xf numFmtId="0" fontId="51" fillId="36" borderId="36" xfId="43" applyFont="1" applyFill="1" applyBorder="1" applyAlignment="1">
      <alignment horizontal="center" vertical="center" wrapText="1"/>
    </xf>
    <xf numFmtId="0" fontId="51" fillId="36" borderId="0" xfId="43" applyFont="1" applyFill="1" applyBorder="1" applyAlignment="1">
      <alignment horizontal="center" vertical="center" wrapText="1"/>
    </xf>
    <xf numFmtId="0" fontId="11" fillId="25" borderId="16" xfId="58" applyFont="1" applyFill="1" applyBorder="1" applyAlignment="1">
      <alignment horizontal="center"/>
    </xf>
    <xf numFmtId="0" fontId="11" fillId="25" borderId="23" xfId="58" applyFont="1" applyFill="1" applyBorder="1" applyAlignment="1">
      <alignment horizontal="center"/>
    </xf>
    <xf numFmtId="0" fontId="11" fillId="25" borderId="17" xfId="58" applyFont="1" applyFill="1" applyBorder="1" applyAlignment="1">
      <alignment horizontal="center"/>
    </xf>
    <xf numFmtId="0" fontId="51" fillId="37" borderId="10" xfId="59" applyFont="1" applyFill="1" applyBorder="1" applyAlignment="1">
      <alignment horizontal="center" vertical="center"/>
    </xf>
    <xf numFmtId="17" fontId="7" fillId="24" borderId="0" xfId="58" applyNumberFormat="1" applyFont="1" applyFill="1" applyBorder="1" applyAlignment="1">
      <alignment horizontal="center"/>
    </xf>
    <xf numFmtId="0" fontId="51" fillId="36" borderId="28" xfId="43" applyFont="1" applyFill="1" applyBorder="1" applyAlignment="1">
      <alignment horizontal="center" vertical="center" wrapText="1"/>
    </xf>
    <xf numFmtId="0" fontId="51" fillId="36" borderId="35" xfId="43" applyFont="1" applyFill="1" applyBorder="1" applyAlignment="1">
      <alignment horizontal="center" vertical="center" wrapText="1"/>
    </xf>
    <xf numFmtId="17" fontId="7" fillId="24" borderId="0" xfId="58" applyNumberFormat="1" applyFont="1" applyFill="1" applyBorder="1" applyAlignment="1">
      <alignment horizontal="left"/>
    </xf>
    <xf numFmtId="17" fontId="5" fillId="24" borderId="12" xfId="22" applyNumberFormat="1" applyFont="1" applyFill="1" applyBorder="1" applyAlignment="1">
      <alignment horizontal="center"/>
    </xf>
  </cellXfs>
  <cellStyles count="231">
    <cellStyle name="%" xfId="1"/>
    <cellStyle name="_Conmutados" xfId="2"/>
    <cellStyle name="=C:\WINNT\SYSTEM32\COMMAND.COM" xfId="3"/>
    <cellStyle name="=C:\WINNT\SYSTEM32\COMMAND.COM 2" xfId="154"/>
    <cellStyle name="=C:\WINNT\SYSTEM32\COMMAND.COM 3" xfId="136"/>
    <cellStyle name="20% - Énfasis1" xfId="4" builtinId="30" customBuiltin="1"/>
    <cellStyle name="20% - Énfasis1 2" xfId="76"/>
    <cellStyle name="20% - Énfasis1 3" xfId="171"/>
    <cellStyle name="20% - Énfasis2" xfId="5" builtinId="34" customBuiltin="1"/>
    <cellStyle name="20% - Énfasis2 2" xfId="77"/>
    <cellStyle name="20% - Énfasis2 3" xfId="172"/>
    <cellStyle name="20% - Énfasis3" xfId="6" builtinId="38" customBuiltin="1"/>
    <cellStyle name="20% - Énfasis3 2" xfId="78"/>
    <cellStyle name="20% - Énfasis3 3" xfId="173"/>
    <cellStyle name="20% - Énfasis4" xfId="7" builtinId="42" customBuiltin="1"/>
    <cellStyle name="20% - Énfasis4 2" xfId="79"/>
    <cellStyle name="20% - Énfasis4 3" xfId="174"/>
    <cellStyle name="20% - Énfasis5" xfId="8" builtinId="46" customBuiltin="1"/>
    <cellStyle name="20% - Énfasis5 2" xfId="80"/>
    <cellStyle name="20% - Énfasis5 3" xfId="175"/>
    <cellStyle name="20% - Énfasis6" xfId="9" builtinId="50" customBuiltin="1"/>
    <cellStyle name="20% - Énfasis6 2" xfId="81"/>
    <cellStyle name="20% - Énfasis6 3" xfId="176"/>
    <cellStyle name="40% - Énfasis1" xfId="10" builtinId="31" customBuiltin="1"/>
    <cellStyle name="40% - Énfasis1 2" xfId="82"/>
    <cellStyle name="40% - Énfasis1 3" xfId="177"/>
    <cellStyle name="40% - Énfasis2" xfId="11" builtinId="35" customBuiltin="1"/>
    <cellStyle name="40% - Énfasis2 2" xfId="83"/>
    <cellStyle name="40% - Énfasis2 3" xfId="178"/>
    <cellStyle name="40% - Énfasis3" xfId="12" builtinId="39" customBuiltin="1"/>
    <cellStyle name="40% - Énfasis3 2" xfId="84"/>
    <cellStyle name="40% - Énfasis3 3" xfId="179"/>
    <cellStyle name="40% - Énfasis4" xfId="13" builtinId="43" customBuiltin="1"/>
    <cellStyle name="40% - Énfasis4 2" xfId="85"/>
    <cellStyle name="40% - Énfasis4 3" xfId="180"/>
    <cellStyle name="40% - Énfasis5" xfId="14" builtinId="47" customBuiltin="1"/>
    <cellStyle name="40% - Énfasis5 2" xfId="86"/>
    <cellStyle name="40% - Énfasis5 3" xfId="181"/>
    <cellStyle name="40% - Énfasis6" xfId="15" builtinId="51" customBuiltin="1"/>
    <cellStyle name="40% - Énfasis6 2" xfId="87"/>
    <cellStyle name="40% - Énfasis6 3" xfId="182"/>
    <cellStyle name="60% - Énfasis1" xfId="16" builtinId="32" customBuiltin="1"/>
    <cellStyle name="60% - Énfasis1 2" xfId="88"/>
    <cellStyle name="60% - Énfasis1 3" xfId="183"/>
    <cellStyle name="60% - Énfasis2" xfId="17" builtinId="36" customBuiltin="1"/>
    <cellStyle name="60% - Énfasis2 2" xfId="89"/>
    <cellStyle name="60% - Énfasis2 3" xfId="184"/>
    <cellStyle name="60% - Énfasis3" xfId="18" builtinId="40" customBuiltin="1"/>
    <cellStyle name="60% - Énfasis3 2" xfId="90"/>
    <cellStyle name="60% - Énfasis3 3" xfId="185"/>
    <cellStyle name="60% - Énfasis4" xfId="19" builtinId="44" customBuiltin="1"/>
    <cellStyle name="60% - Énfasis4 2" xfId="91"/>
    <cellStyle name="60% - Énfasis4 3" xfId="186"/>
    <cellStyle name="60% - Énfasis5" xfId="20" builtinId="48" customBuiltin="1"/>
    <cellStyle name="60% - Énfasis5 2" xfId="92"/>
    <cellStyle name="60% - Énfasis5 3" xfId="187"/>
    <cellStyle name="60% - Énfasis6" xfId="21" builtinId="52" customBuiltin="1"/>
    <cellStyle name="60% - Énfasis6 2" xfId="93"/>
    <cellStyle name="60% - Énfasis6 3" xfId="188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Cálculo" xfId="24" builtinId="22" customBuiltin="1"/>
    <cellStyle name="Cálculo 2" xfId="95"/>
    <cellStyle name="Cálculo 3" xfId="190"/>
    <cellStyle name="Celda de comprobación" xfId="25" builtinId="23" customBuiltin="1"/>
    <cellStyle name="Celda de comprobación 2" xfId="96"/>
    <cellStyle name="Celda de comprobación 3" xfId="191"/>
    <cellStyle name="Celda vinculada" xfId="26" builtinId="24" customBuiltin="1"/>
    <cellStyle name="Celda vinculada 2" xfId="97"/>
    <cellStyle name="Celda vinculada 3" xfId="192"/>
    <cellStyle name="Comma" xfId="119"/>
    <cellStyle name="Comma0" xfId="120"/>
    <cellStyle name="Encabezado 4" xfId="27" builtinId="19" customBuiltin="1"/>
    <cellStyle name="Encabezado 4 2" xfId="98"/>
    <cellStyle name="Encabezado 4 3" xfId="193"/>
    <cellStyle name="Énfasis1" xfId="28" builtinId="29" customBuiltin="1"/>
    <cellStyle name="Énfasis1 2" xfId="99"/>
    <cellStyle name="Énfasis1 3" xfId="194"/>
    <cellStyle name="Énfasis2" xfId="29" builtinId="33" customBuiltin="1"/>
    <cellStyle name="Énfasis2 2" xfId="100"/>
    <cellStyle name="Énfasis2 3" xfId="195"/>
    <cellStyle name="Énfasis3" xfId="30" builtinId="37" customBuiltin="1"/>
    <cellStyle name="Énfasis3 2" xfId="101"/>
    <cellStyle name="Énfasis3 3" xfId="196"/>
    <cellStyle name="Énfasis4" xfId="31" builtinId="41" customBuiltin="1"/>
    <cellStyle name="Énfasis4 2" xfId="102"/>
    <cellStyle name="Énfasis4 3" xfId="197"/>
    <cellStyle name="Énfasis5" xfId="32" builtinId="45" customBuiltin="1"/>
    <cellStyle name="Énfasis5 2" xfId="103"/>
    <cellStyle name="Énfasis5 3" xfId="198"/>
    <cellStyle name="Énfasis6" xfId="33" builtinId="49" customBuiltin="1"/>
    <cellStyle name="Énfasis6 2" xfId="104"/>
    <cellStyle name="Énfasis6 3" xfId="199"/>
    <cellStyle name="Entrada" xfId="34" builtinId="20" customBuiltin="1"/>
    <cellStyle name="Entrada 2" xfId="105"/>
    <cellStyle name="Entrada 3" xfId="200"/>
    <cellStyle name="Estilo 1" xfId="35"/>
    <cellStyle name="Estilo 1 2" xfId="155"/>
    <cellStyle name="Estilo 1 3" xfId="137"/>
    <cellStyle name="Estilo 2" xfId="36"/>
    <cellStyle name="Estilo 2 2" xfId="168"/>
    <cellStyle name="Euro" xfId="37"/>
    <cellStyle name="Incorrecto" xfId="38" builtinId="27" customBuiltin="1"/>
    <cellStyle name="Incorrecto 2" xfId="106"/>
    <cellStyle name="Incorrecto 3" xfId="201"/>
    <cellStyle name="Millares" xfId="39" builtinId="3"/>
    <cellStyle name="Millares 10" xfId="202"/>
    <cellStyle name="Millares 2" xfId="40"/>
    <cellStyle name="Millares 2 2" xfId="60"/>
    <cellStyle name="Millares 2 3" xfId="121"/>
    <cellStyle name="Millares 2 3 2" xfId="221"/>
    <cellStyle name="Millares 3" xfId="69"/>
    <cellStyle name="Millares 3 2" xfId="148"/>
    <cellStyle name="Millares 3 3" xfId="122"/>
    <cellStyle name="Millares 3 3 2" xfId="222"/>
    <cellStyle name="Millares 4" xfId="73"/>
    <cellStyle name="Millares 4 2" xfId="151"/>
    <cellStyle name="Millares 4 2 2" xfId="226"/>
    <cellStyle name="Millares 4 3" xfId="123"/>
    <cellStyle name="Millares 4 3 2" xfId="223"/>
    <cellStyle name="Millares 4 4" xfId="217"/>
    <cellStyle name="Millares 5" xfId="67"/>
    <cellStyle name="Millares 5 2" xfId="124"/>
    <cellStyle name="Millares 5 3" xfId="215"/>
    <cellStyle name="Millares 6" xfId="134"/>
    <cellStyle name="Millares 6 2" xfId="224"/>
    <cellStyle name="Millares 7" xfId="138"/>
    <cellStyle name="Millares 8" xfId="56"/>
    <cellStyle name="Millares 8 2" xfId="64"/>
    <cellStyle name="Millares 9" xfId="117"/>
    <cellStyle name="Millares 9 2" xfId="219"/>
    <cellStyle name="Moneda 2" xfId="125"/>
    <cellStyle name="Neutral" xfId="41" builtinId="28" customBuiltin="1"/>
    <cellStyle name="Neutral 2" xfId="107"/>
    <cellStyle name="Neutral 3" xfId="203"/>
    <cellStyle name="Normal" xfId="0" builtinId="0"/>
    <cellStyle name="Normal 10" xfId="74"/>
    <cellStyle name="Normal 10 2" xfId="156"/>
    <cellStyle name="Normal 10 2 2" xfId="227"/>
    <cellStyle name="Normal 11" xfId="157"/>
    <cellStyle name="Normal 12" xfId="158"/>
    <cellStyle name="Normal 13" xfId="159"/>
    <cellStyle name="Normal 14" xfId="160"/>
    <cellStyle name="Normal 15" xfId="161"/>
    <cellStyle name="Normal 16" xfId="162"/>
    <cellStyle name="Normal 17" xfId="163"/>
    <cellStyle name="Normal 18" xfId="164"/>
    <cellStyle name="Normal 19" xfId="165"/>
    <cellStyle name="Normal 2" xfId="59"/>
    <cellStyle name="Normal 2 10" xfId="139"/>
    <cellStyle name="Normal 2 11" xfId="147"/>
    <cellStyle name="Normal 2 2" xfId="68"/>
    <cellStyle name="Normal 2 3" xfId="140"/>
    <cellStyle name="Normal 2 4" xfId="141"/>
    <cellStyle name="Normal 2 5" xfId="142"/>
    <cellStyle name="Normal 2 6" xfId="143"/>
    <cellStyle name="Normal 2 7" xfId="144"/>
    <cellStyle name="Normal 2 8" xfId="145"/>
    <cellStyle name="Normal 2 9" xfId="146"/>
    <cellStyle name="Normal 20" xfId="166"/>
    <cellStyle name="Normal 20 2" xfId="228"/>
    <cellStyle name="Normal 21" xfId="54"/>
    <cellStyle name="Normal 21 2" xfId="62"/>
    <cellStyle name="Normal 22" xfId="116"/>
    <cellStyle name="Normal 22 2" xfId="218"/>
    <cellStyle name="Normal 23" xfId="170"/>
    <cellStyle name="Normal 24" xfId="126"/>
    <cellStyle name="Normal 25" xfId="169"/>
    <cellStyle name="Normal 26" xfId="127"/>
    <cellStyle name="Normal 27" xfId="229"/>
    <cellStyle name="Normal 3" xfId="72"/>
    <cellStyle name="Normal 3 2" xfId="150"/>
    <cellStyle name="Normal 3 2 2" xfId="225"/>
    <cellStyle name="Normal 3 3" xfId="128"/>
    <cellStyle name="Normal 3 4" xfId="216"/>
    <cellStyle name="Normal 4" xfId="66"/>
    <cellStyle name="Normal 4 2" xfId="153"/>
    <cellStyle name="Normal 4 3" xfId="129"/>
    <cellStyle name="Normal 4 4" xfId="214"/>
    <cellStyle name="Normal 5" xfId="130"/>
    <cellStyle name="Normal 58" xfId="131"/>
    <cellStyle name="Normal 6" xfId="132"/>
    <cellStyle name="Normal 7" xfId="135"/>
    <cellStyle name="Normal 8" xfId="75"/>
    <cellStyle name="Normal 8 2" xfId="152"/>
    <cellStyle name="Normal 9" xfId="167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3" xfId="204"/>
    <cellStyle name="Porcentaje" xfId="45" builtinId="5"/>
    <cellStyle name="Porcentaje 2" xfId="70"/>
    <cellStyle name="Porcentaje 2 2" xfId="149"/>
    <cellStyle name="Porcentaje 3" xfId="71"/>
    <cellStyle name="Porcentaje 4" xfId="57"/>
    <cellStyle name="Porcentaje 4 2" xfId="65"/>
    <cellStyle name="Porcentaje 5" xfId="118"/>
    <cellStyle name="Porcentaje 5 2" xfId="220"/>
    <cellStyle name="Porcentaje 6" xfId="205"/>
    <cellStyle name="Porcentaje 7" xfId="230"/>
    <cellStyle name="Porcentual 2" xfId="133"/>
    <cellStyle name="Salida" xfId="46" builtinId="21" customBuiltin="1"/>
    <cellStyle name="Salida 2" xfId="108"/>
    <cellStyle name="Salida 3" xfId="206"/>
    <cellStyle name="Texto de advertencia" xfId="47" builtinId="11" customBuiltin="1"/>
    <cellStyle name="Texto de advertencia 2" xfId="109"/>
    <cellStyle name="Texto de advertencia 3" xfId="207"/>
    <cellStyle name="Texto explicativo" xfId="48" builtinId="53" customBuiltin="1"/>
    <cellStyle name="Texto explicativo 2" xfId="110"/>
    <cellStyle name="Texto explicativo 3" xfId="208"/>
    <cellStyle name="Título" xfId="49" builtinId="15" customBuiltin="1"/>
    <cellStyle name="Título 1" xfId="50" builtinId="16" customBuiltin="1"/>
    <cellStyle name="Título 1 2" xfId="111"/>
    <cellStyle name="Título 1 3" xfId="210"/>
    <cellStyle name="Título 2" xfId="51" builtinId="17" customBuiltin="1"/>
    <cellStyle name="Título 2 2" xfId="112"/>
    <cellStyle name="Título 2 3" xfId="211"/>
    <cellStyle name="Título 3" xfId="52" builtinId="18" customBuiltin="1"/>
    <cellStyle name="Título 3 2" xfId="113"/>
    <cellStyle name="Título 3 3" xfId="212"/>
    <cellStyle name="Título 4" xfId="114"/>
    <cellStyle name="Título 5" xfId="209"/>
    <cellStyle name="Total" xfId="53" builtinId="25" customBuiltin="1"/>
    <cellStyle name="Total 2" xfId="115"/>
    <cellStyle name="Total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03341048683069E-2"/>
          <c:y val="6.941445955619184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TOTAL 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115261652558129E-2"/>
                  <c:y val="0.110403534239292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138009330555352E-2"/>
                  <c:y val="0.12604609560440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2871540228245254E-2"/>
                  <c:y val="4.82512095517042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3202556346270638E-2"/>
                  <c:y val="2.0949189923286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5829231756682043E-2"/>
                  <c:y val="1.006561491083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2.2561771655653463E-2"/>
                  <c:y val="-9.91000939069940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4642549426963252E-2"/>
                  <c:y val="0.11091340243574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RESUMEN!$B$40:$B$55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  <c:pt idx="13" formatCode="mmm\-yy">
                  <c:v>41426</c:v>
                </c:pt>
                <c:pt idx="14" formatCode="mmm\-yy">
                  <c:v>41518</c:v>
                </c:pt>
                <c:pt idx="15" formatCode="mmm\-yy">
                  <c:v>41609</c:v>
                </c:pt>
              </c:numCache>
            </c:numRef>
          </c:cat>
          <c:val>
            <c:numRef>
              <c:f>RESUMEN!$C$40:$C$55</c:f>
              <c:numCache>
                <c:formatCode>_ * #,##0_ ;_ * \-#,##0_ ;_ * "-"??_ ;_ @_ </c:formatCode>
                <c:ptCount val="16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9531286</c:v>
                </c:pt>
                <c:pt idx="13">
                  <c:v>9998342</c:v>
                </c:pt>
                <c:pt idx="14">
                  <c:v>10301691</c:v>
                </c:pt>
                <c:pt idx="15">
                  <c:v>10472057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5472"/>
        <c:axId val="65623680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5220385913299299E-2"/>
                  <c:y val="-4.7975190695716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5717732615428129E-2"/>
                  <c:y val="-2.693344076988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909747416476315E-2"/>
                  <c:y val="-3.965623158318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441378838928684E-2"/>
                  <c:y val="-3.1276897023453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0284237249423717E-2"/>
                  <c:y val="-1.41162512190946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RESUMEN!$B$40:$B$55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  <c:pt idx="13" formatCode="mmm\-yy">
                  <c:v>41426</c:v>
                </c:pt>
                <c:pt idx="14" formatCode="mmm\-yy">
                  <c:v>41518</c:v>
                </c:pt>
                <c:pt idx="15" formatCode="mmm\-yy">
                  <c:v>41609</c:v>
                </c:pt>
              </c:numCache>
            </c:numRef>
          </c:cat>
          <c:val>
            <c:numRef>
              <c:f>RESUMEN!$E$40:$E$55</c:f>
              <c:numCache>
                <c:formatCode>0.00%</c:formatCode>
                <c:ptCount val="16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0.61159079611383604</c:v>
                </c:pt>
                <c:pt idx="13">
                  <c:v>0.63895902449542463</c:v>
                </c:pt>
                <c:pt idx="14">
                  <c:v>0.65568652635793145</c:v>
                </c:pt>
                <c:pt idx="15">
                  <c:v>0.66384935823701541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00352"/>
        <c:axId val="65624256"/>
      </c:lineChart>
      <c:catAx>
        <c:axId val="1319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5623680"/>
        <c:crosses val="autoZero"/>
        <c:auto val="1"/>
        <c:lblAlgn val="ctr"/>
        <c:lblOffset val="100"/>
        <c:noMultiLvlLbl val="0"/>
      </c:catAx>
      <c:valAx>
        <c:axId val="6562368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1945472"/>
        <c:crosses val="autoZero"/>
        <c:crossBetween val="between"/>
      </c:valAx>
      <c:catAx>
        <c:axId val="104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624256"/>
        <c:crosses val="autoZero"/>
        <c:auto val="1"/>
        <c:lblAlgn val="ctr"/>
        <c:lblOffset val="100"/>
        <c:noMultiLvlLbl val="0"/>
      </c:catAx>
      <c:valAx>
        <c:axId val="656242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4100352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02912"/>
        <c:axId val="133076032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50272"/>
        <c:axId val="133076608"/>
      </c:lineChart>
      <c:catAx>
        <c:axId val="1041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3076032"/>
        <c:crosses val="autoZero"/>
        <c:auto val="1"/>
        <c:lblAlgn val="ctr"/>
        <c:lblOffset val="100"/>
        <c:noMultiLvlLbl val="0"/>
      </c:catAx>
      <c:valAx>
        <c:axId val="13307603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4102912"/>
        <c:crosses val="autoZero"/>
        <c:crossBetween val="between"/>
      </c:valAx>
      <c:catAx>
        <c:axId val="132150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33076608"/>
        <c:crosses val="autoZero"/>
        <c:auto val="1"/>
        <c:lblAlgn val="ctr"/>
        <c:lblOffset val="100"/>
        <c:noMultiLvlLbl val="0"/>
      </c:catAx>
      <c:valAx>
        <c:axId val="1330766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2150272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'!$E$445:$E$468</c:f>
              <c:numCache>
                <c:formatCode>_ * #,##0_ ;_ * \-#,##0_ ;_ * "-"??_ ;_ @_ </c:formatCode>
                <c:ptCount val="24"/>
                <c:pt idx="0">
                  <c:v>79115</c:v>
                </c:pt>
                <c:pt idx="1">
                  <c:v>6007</c:v>
                </c:pt>
                <c:pt idx="2">
                  <c:v>10679</c:v>
                </c:pt>
                <c:pt idx="3">
                  <c:v>6990</c:v>
                </c:pt>
                <c:pt idx="4">
                  <c:v>26387</c:v>
                </c:pt>
                <c:pt idx="5">
                  <c:v>16960</c:v>
                </c:pt>
                <c:pt idx="6">
                  <c:v>31386</c:v>
                </c:pt>
                <c:pt idx="7">
                  <c:v>18978</c:v>
                </c:pt>
                <c:pt idx="8">
                  <c:v>2316</c:v>
                </c:pt>
                <c:pt idx="9">
                  <c:v>270066</c:v>
                </c:pt>
                <c:pt idx="10">
                  <c:v>25771</c:v>
                </c:pt>
                <c:pt idx="11">
                  <c:v>25761</c:v>
                </c:pt>
                <c:pt idx="12">
                  <c:v>19717</c:v>
                </c:pt>
                <c:pt idx="13">
                  <c:v>50412</c:v>
                </c:pt>
                <c:pt idx="14">
                  <c:v>5756</c:v>
                </c:pt>
                <c:pt idx="15">
                  <c:v>5544</c:v>
                </c:pt>
                <c:pt idx="16">
                  <c:v>6055</c:v>
                </c:pt>
                <c:pt idx="17">
                  <c:v>6303</c:v>
                </c:pt>
                <c:pt idx="18">
                  <c:v>376079</c:v>
                </c:pt>
                <c:pt idx="19">
                  <c:v>11430</c:v>
                </c:pt>
                <c:pt idx="20">
                  <c:v>23067</c:v>
                </c:pt>
                <c:pt idx="21">
                  <c:v>6571</c:v>
                </c:pt>
                <c:pt idx="22">
                  <c:v>35499</c:v>
                </c:pt>
                <c:pt idx="23">
                  <c:v>3993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51296"/>
        <c:axId val="131604480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'ABONADOS '!$F$445:$F$468</c:f>
              <c:numCache>
                <c:formatCode>0.00%</c:formatCode>
                <c:ptCount val="24"/>
                <c:pt idx="0">
                  <c:v>0.10118055706537378</c:v>
                </c:pt>
                <c:pt idx="1">
                  <c:v>3.038319137313614E-2</c:v>
                </c:pt>
                <c:pt idx="2">
                  <c:v>4.2836456114594239E-2</c:v>
                </c:pt>
                <c:pt idx="3">
                  <c:v>3.9567082904076713E-2</c:v>
                </c:pt>
                <c:pt idx="4">
                  <c:v>5.3659052410458097E-2</c:v>
                </c:pt>
                <c:pt idx="5">
                  <c:v>3.8163988136760293E-2</c:v>
                </c:pt>
                <c:pt idx="6">
                  <c:v>4.8034894398530766E-2</c:v>
                </c:pt>
                <c:pt idx="7">
                  <c:v>3.2663809572984974E-2</c:v>
                </c:pt>
                <c:pt idx="8">
                  <c:v>8.2714285714285712E-2</c:v>
                </c:pt>
                <c:pt idx="9">
                  <c:v>6.8137556795804563E-2</c:v>
                </c:pt>
                <c:pt idx="10">
                  <c:v>5.9580203586695427E-2</c:v>
                </c:pt>
                <c:pt idx="11">
                  <c:v>5.3167096293513905E-2</c:v>
                </c:pt>
                <c:pt idx="12">
                  <c:v>2.342334636544317E-2</c:v>
                </c:pt>
                <c:pt idx="13">
                  <c:v>3.4361408237004565E-2</c:v>
                </c:pt>
                <c:pt idx="14">
                  <c:v>3.460278337190778E-2</c:v>
                </c:pt>
                <c:pt idx="15">
                  <c:v>4.8290579678585424E-2</c:v>
                </c:pt>
                <c:pt idx="16">
                  <c:v>4.1456133864629117E-2</c:v>
                </c:pt>
                <c:pt idx="17">
                  <c:v>6.6788170345331827E-2</c:v>
                </c:pt>
                <c:pt idx="18">
                  <c:v>0.13263828074824724</c:v>
                </c:pt>
                <c:pt idx="19">
                  <c:v>3.3381229410527791E-2</c:v>
                </c:pt>
                <c:pt idx="20">
                  <c:v>5.7229266888799021E-2</c:v>
                </c:pt>
                <c:pt idx="21">
                  <c:v>3.3566783647239716E-2</c:v>
                </c:pt>
                <c:pt idx="22">
                  <c:v>6.5244720542557297E-2</c:v>
                </c:pt>
                <c:pt idx="23">
                  <c:v>3.8886291924739982E-2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52832"/>
        <c:axId val="131605056"/>
      </c:lineChart>
      <c:catAx>
        <c:axId val="1321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1604480"/>
        <c:crosses val="autoZero"/>
        <c:auto val="1"/>
        <c:lblAlgn val="ctr"/>
        <c:lblOffset val="100"/>
        <c:noMultiLvlLbl val="0"/>
      </c:catAx>
      <c:valAx>
        <c:axId val="13160448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2151296"/>
        <c:crosses val="autoZero"/>
        <c:crossBetween val="between"/>
      </c:valAx>
      <c:catAx>
        <c:axId val="132152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1605056"/>
        <c:crosses val="autoZero"/>
        <c:auto val="1"/>
        <c:lblAlgn val="ctr"/>
        <c:lblOffset val="100"/>
        <c:noMultiLvlLbl val="0"/>
      </c:catAx>
      <c:valAx>
        <c:axId val="1316050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32152832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USUARIOS!$E$411:$E$434</c:f>
              <c:numCache>
                <c:formatCode>_ * #,##0_ ;_ * \-#,##0_ ;_ * "-"??_ ;_ @_ </c:formatCode>
                <c:ptCount val="24"/>
                <c:pt idx="0">
                  <c:v>278706</c:v>
                </c:pt>
                <c:pt idx="1">
                  <c:v>51645</c:v>
                </c:pt>
                <c:pt idx="2">
                  <c:v>68451</c:v>
                </c:pt>
                <c:pt idx="3">
                  <c:v>45009</c:v>
                </c:pt>
                <c:pt idx="4">
                  <c:v>191188</c:v>
                </c:pt>
                <c:pt idx="5">
                  <c:v>130983</c:v>
                </c:pt>
                <c:pt idx="6">
                  <c:v>205954</c:v>
                </c:pt>
                <c:pt idx="7">
                  <c:v>115566</c:v>
                </c:pt>
                <c:pt idx="8">
                  <c:v>20910</c:v>
                </c:pt>
                <c:pt idx="9">
                  <c:v>1742489</c:v>
                </c:pt>
                <c:pt idx="10">
                  <c:v>149840</c:v>
                </c:pt>
                <c:pt idx="11">
                  <c:v>158082</c:v>
                </c:pt>
                <c:pt idx="12">
                  <c:v>120634</c:v>
                </c:pt>
                <c:pt idx="13">
                  <c:v>284602</c:v>
                </c:pt>
                <c:pt idx="14">
                  <c:v>49683</c:v>
                </c:pt>
                <c:pt idx="15">
                  <c:v>50852</c:v>
                </c:pt>
                <c:pt idx="16">
                  <c:v>48676</c:v>
                </c:pt>
                <c:pt idx="17">
                  <c:v>50208</c:v>
                </c:pt>
                <c:pt idx="18">
                  <c:v>2384325</c:v>
                </c:pt>
                <c:pt idx="19">
                  <c:v>73853</c:v>
                </c:pt>
                <c:pt idx="20">
                  <c:v>141379</c:v>
                </c:pt>
                <c:pt idx="21">
                  <c:v>50804</c:v>
                </c:pt>
                <c:pt idx="22">
                  <c:v>236390</c:v>
                </c:pt>
                <c:pt idx="23">
                  <c:v>32674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65536"/>
        <c:axId val="65449920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USUARIOS!$F$411:$F$434</c:f>
              <c:numCache>
                <c:formatCode>0.00%</c:formatCode>
                <c:ptCount val="24"/>
                <c:pt idx="0">
                  <c:v>0.35643845462253765</c:v>
                </c:pt>
                <c:pt idx="1">
                  <c:v>0.26121856475205857</c:v>
                </c:pt>
                <c:pt idx="2">
                  <c:v>0.27457610801574028</c:v>
                </c:pt>
                <c:pt idx="3">
                  <c:v>0.25477465442483388</c:v>
                </c:pt>
                <c:pt idx="4">
                  <c:v>0.38878868049610271</c:v>
                </c:pt>
                <c:pt idx="5">
                  <c:v>0.29474255059653731</c:v>
                </c:pt>
                <c:pt idx="6">
                  <c:v>0.31520355065809613</c:v>
                </c:pt>
                <c:pt idx="7">
                  <c:v>0.198905354468942</c:v>
                </c:pt>
                <c:pt idx="8">
                  <c:v>0.74678571428571427</c:v>
                </c:pt>
                <c:pt idx="9">
                  <c:v>0.43962936172478095</c:v>
                </c:pt>
                <c:pt idx="10">
                  <c:v>0.34641642565016656</c:v>
                </c:pt>
                <c:pt idx="11">
                  <c:v>0.32625910936187513</c:v>
                </c:pt>
                <c:pt idx="12">
                  <c:v>0.14331044101277432</c:v>
                </c:pt>
                <c:pt idx="13">
                  <c:v>0.19398804862072466</c:v>
                </c:pt>
                <c:pt idx="14">
                  <c:v>0.29867444167242779</c:v>
                </c:pt>
                <c:pt idx="15">
                  <c:v>0.44294238055833807</c:v>
                </c:pt>
                <c:pt idx="16">
                  <c:v>0.33326486738145122</c:v>
                </c:pt>
                <c:pt idx="17">
                  <c:v>0.53201657253663659</c:v>
                </c:pt>
                <c:pt idx="18">
                  <c:v>0.84092110632357719</c:v>
                </c:pt>
                <c:pt idx="19">
                  <c:v>0.21568713347818977</c:v>
                </c:pt>
                <c:pt idx="20">
                  <c:v>0.3507615434807958</c:v>
                </c:pt>
                <c:pt idx="21">
                  <c:v>0.25952318922757062</c:v>
                </c:pt>
                <c:pt idx="22">
                  <c:v>0.43446856218640301</c:v>
                </c:pt>
                <c:pt idx="23">
                  <c:v>0.31819952475556074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7072"/>
        <c:axId val="65450496"/>
      </c:lineChart>
      <c:catAx>
        <c:axId val="15206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65449920"/>
        <c:crosses val="autoZero"/>
        <c:auto val="1"/>
        <c:lblAlgn val="ctr"/>
        <c:lblOffset val="100"/>
        <c:noMultiLvlLbl val="0"/>
      </c:catAx>
      <c:valAx>
        <c:axId val="6544992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2065536"/>
        <c:crosses val="autoZero"/>
        <c:crossBetween val="between"/>
      </c:valAx>
      <c:catAx>
        <c:axId val="15206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5450496"/>
        <c:crosses val="autoZero"/>
        <c:auto val="1"/>
        <c:lblAlgn val="ctr"/>
        <c:lblOffset val="100"/>
        <c:noMultiLvlLbl val="0"/>
      </c:catAx>
      <c:valAx>
        <c:axId val="6545049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2067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'NRO. ISPs'!$B$13:$B$41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  <c:pt idx="16">
                  <c:v>jun-13</c:v>
                </c:pt>
                <c:pt idx="17">
                  <c:v>sep-13</c:v>
                </c:pt>
                <c:pt idx="18">
                  <c:v>dic-13</c:v>
                </c:pt>
              </c:strCache>
            </c:strRef>
          </c:cat>
          <c:val>
            <c:numRef>
              <c:f>'NRO. ISPs'!$C$13:$C$41</c:f>
              <c:numCache>
                <c:formatCode>General</c:formatCode>
                <c:ptCount val="19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  <c:pt idx="16">
                  <c:v>327</c:v>
                </c:pt>
                <c:pt idx="17">
                  <c:v>332</c:v>
                </c:pt>
                <c:pt idx="18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94016"/>
        <c:axId val="152139392"/>
      </c:barChart>
      <c:catAx>
        <c:axId val="1518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2139392"/>
        <c:crosses val="autoZero"/>
        <c:auto val="1"/>
        <c:lblAlgn val="ctr"/>
        <c:lblOffset val="100"/>
        <c:noMultiLvlLbl val="0"/>
      </c:catAx>
      <c:valAx>
        <c:axId val="152139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1894016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443344803213337"/>
                  <c:y val="-6.43555137333883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938709164325928"/>
                  <c:y val="-0.13865736497371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3601752166730751E-2"/>
                  <c:y val="5.696634360013247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2837488291493049"/>
                  <c:y val="3.81000950221068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038058062181306E-2"/>
                  <c:y val="0.213852485500351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360498532603102"/>
                  <c:y val="8.47832442679730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9439496777641"/>
                  <c:y val="8.887066719498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7495411605205261"/>
                  <c:y val="1.76315921889983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157753107916247"/>
                  <c:y val="-7.4215291003381994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4255199189295993E-2"/>
                  <c:y val="-2.52475986815015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4.9769168135488737E-3"/>
                  <c:y val="-2.85375348647645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GLOBAL CROSSING</c:v>
                </c:pt>
                <c:pt idx="5">
                  <c:v>CONECEL</c:v>
                </c:pt>
                <c:pt idx="6">
                  <c:v>PUNTONET S.A.</c:v>
                </c:pt>
                <c:pt idx="7">
                  <c:v>ETAPA EP</c:v>
                </c:pt>
                <c:pt idx="8">
                  <c:v>MEGADATOS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#,##0</c:formatCode>
                <c:ptCount val="11"/>
                <c:pt idx="0">
                  <c:v>603050</c:v>
                </c:pt>
                <c:pt idx="1">
                  <c:v>155096</c:v>
                </c:pt>
                <c:pt idx="2">
                  <c:v>5878</c:v>
                </c:pt>
                <c:pt idx="3">
                  <c:v>118559</c:v>
                </c:pt>
                <c:pt idx="4">
                  <c:v>838</c:v>
                </c:pt>
                <c:pt idx="5">
                  <c:v>824</c:v>
                </c:pt>
                <c:pt idx="6">
                  <c:v>35706</c:v>
                </c:pt>
                <c:pt idx="7">
                  <c:v>56711</c:v>
                </c:pt>
                <c:pt idx="8">
                  <c:v>43179</c:v>
                </c:pt>
                <c:pt idx="9">
                  <c:v>467</c:v>
                </c:pt>
                <c:pt idx="10">
                  <c:v>50534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MERCADO'!$B$34:$B$36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MERCADO'!$C$34:$C$36</c:f>
              <c:numCache>
                <c:formatCode>#,##0</c:formatCode>
                <c:ptCount val="3"/>
                <c:pt idx="0">
                  <c:v>164375</c:v>
                </c:pt>
                <c:pt idx="1">
                  <c:v>2508554</c:v>
                </c:pt>
                <c:pt idx="2">
                  <c:v>1116225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'CONEXION INTERNACIONAL'!$B$22:$B$24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'CONEXION INTERNACIONAL'!$D$22:$D$24</c:f>
              <c:numCache>
                <c:formatCode>0.00</c:formatCode>
                <c:ptCount val="3"/>
                <c:pt idx="0">
                  <c:v>141.33486546101105</c:v>
                </c:pt>
                <c:pt idx="1">
                  <c:v>22.646941007523228</c:v>
                </c:pt>
                <c:pt idx="2">
                  <c:v>9.5942769041840226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52288"/>
        <c:axId val="152172736"/>
      </c:barChart>
      <c:catAx>
        <c:axId val="152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2172736"/>
        <c:crosses val="autoZero"/>
        <c:auto val="1"/>
        <c:lblAlgn val="ctr"/>
        <c:lblOffset val="100"/>
        <c:noMultiLvlLbl val="0"/>
      </c:catAx>
      <c:valAx>
        <c:axId val="152172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265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54870413605247"/>
                  <c:y val="6.48232605719903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2655792402988833E-2"/>
                  <c:y val="-0.16171027003218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202211728242049E-2"/>
                  <c:y val="-0.1269270413072164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8709287230580007E-2"/>
                  <c:y val="0.1255042231452548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2868643825068847E-2"/>
                  <c:y val="0.1237976356163049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146739695747427"/>
                  <c:y val="0.1620768957219782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4113844349149782"/>
                  <c:y val="0.1424298383850417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6228521536031087"/>
                  <c:y val="0.106326343134630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6185074818943676"/>
                  <c:y val="3.124676765512412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0237347418800283"/>
                  <c:y val="-4.40041164617130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5.4046129200928293E-2"/>
                  <c:y val="-4.3606253756965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3.086425834849638E-2"/>
                  <c:y val="0.1284114382181446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'CONEXION INTERNACIONAL'!$B$59:$B$70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'CONEXION INTERNACIONAL'!$C$59:$C$70</c:f>
              <c:numCache>
                <c:formatCode>#,##0.00</c:formatCode>
                <c:ptCount val="12"/>
                <c:pt idx="0">
                  <c:v>58880</c:v>
                </c:pt>
                <c:pt idx="1">
                  <c:v>30273.439999999999</c:v>
                </c:pt>
                <c:pt idx="2">
                  <c:v>13768.08</c:v>
                </c:pt>
                <c:pt idx="3">
                  <c:v>5644.12</c:v>
                </c:pt>
                <c:pt idx="4">
                  <c:v>9735</c:v>
                </c:pt>
                <c:pt idx="5">
                  <c:v>8822.82</c:v>
                </c:pt>
                <c:pt idx="6">
                  <c:v>5468.75</c:v>
                </c:pt>
                <c:pt idx="7">
                  <c:v>2441.41</c:v>
                </c:pt>
                <c:pt idx="8">
                  <c:v>1677</c:v>
                </c:pt>
                <c:pt idx="9">
                  <c:v>2739.7</c:v>
                </c:pt>
                <c:pt idx="10">
                  <c:v>2048</c:v>
                </c:pt>
                <c:pt idx="11">
                  <c:v>9849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'CONEXION INTERNACIONAL'!$B$59:$B$70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'CONEXION INTERNACIONAL'!$C$59:$C$70</c:f>
              <c:numCache>
                <c:formatCode>#,##0.00</c:formatCode>
                <c:ptCount val="12"/>
                <c:pt idx="0">
                  <c:v>58880</c:v>
                </c:pt>
                <c:pt idx="1">
                  <c:v>30273.439999999999</c:v>
                </c:pt>
                <c:pt idx="2">
                  <c:v>13768.08</c:v>
                </c:pt>
                <c:pt idx="3">
                  <c:v>5644.12</c:v>
                </c:pt>
                <c:pt idx="4">
                  <c:v>9735</c:v>
                </c:pt>
                <c:pt idx="5">
                  <c:v>8822.82</c:v>
                </c:pt>
                <c:pt idx="6">
                  <c:v>5468.75</c:v>
                </c:pt>
                <c:pt idx="7">
                  <c:v>2441.41</c:v>
                </c:pt>
                <c:pt idx="8">
                  <c:v>1677</c:v>
                </c:pt>
                <c:pt idx="9">
                  <c:v>2739.7</c:v>
                </c:pt>
                <c:pt idx="10">
                  <c:v>2048</c:v>
                </c:pt>
                <c:pt idx="11">
                  <c:v>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05216"/>
        <c:axId val="153035328"/>
      </c:barChart>
      <c:catAx>
        <c:axId val="15290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153035328"/>
        <c:crosses val="autoZero"/>
        <c:auto val="1"/>
        <c:lblAlgn val="ctr"/>
        <c:lblOffset val="100"/>
        <c:noMultiLvlLbl val="0"/>
      </c:catAx>
      <c:valAx>
        <c:axId val="15303532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52905216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7.png"/><Relationship Id="rId5" Type="http://schemas.openxmlformats.org/officeDocument/2006/relationships/chart" Target="../charts/chart4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emf"/><Relationship Id="rId1" Type="http://schemas.openxmlformats.org/officeDocument/2006/relationships/image" Target="../media/image10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image" Target="../media/image1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123825</xdr:rowOff>
    </xdr:to>
    <xdr:pic>
      <xdr:nvPicPr>
        <xdr:cNvPr id="180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8</xdr:col>
      <xdr:colOff>533399</xdr:colOff>
      <xdr:row>3</xdr:row>
      <xdr:rowOff>104775</xdr:rowOff>
    </xdr:to>
    <xdr:pic>
      <xdr:nvPicPr>
        <xdr:cNvPr id="180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971550</xdr:colOff>
      <xdr:row>4</xdr:row>
      <xdr:rowOff>123825</xdr:rowOff>
    </xdr:to>
    <xdr:pic>
      <xdr:nvPicPr>
        <xdr:cNvPr id="1809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57150</xdr:rowOff>
    </xdr:from>
    <xdr:to>
      <xdr:col>9</xdr:col>
      <xdr:colOff>71967</xdr:colOff>
      <xdr:row>4</xdr:row>
      <xdr:rowOff>47625</xdr:rowOff>
    </xdr:to>
    <xdr:pic>
      <xdr:nvPicPr>
        <xdr:cNvPr id="1809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7150"/>
          <a:ext cx="2457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8</xdr:row>
      <xdr:rowOff>219075</xdr:rowOff>
    </xdr:from>
    <xdr:to>
      <xdr:col>4</xdr:col>
      <xdr:colOff>1323975</xdr:colOff>
      <xdr:row>8</xdr:row>
      <xdr:rowOff>749839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35</xdr:row>
      <xdr:rowOff>219075</xdr:rowOff>
    </xdr:from>
    <xdr:to>
      <xdr:col>4</xdr:col>
      <xdr:colOff>1323975</xdr:colOff>
      <xdr:row>36</xdr:row>
      <xdr:rowOff>83089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67500" y="8233831"/>
    <xdr:ext cx="9757833" cy="5334001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16</xdr:col>
      <xdr:colOff>381001</xdr:colOff>
      <xdr:row>35</xdr:row>
      <xdr:rowOff>176893</xdr:rowOff>
    </xdr:from>
    <xdr:to>
      <xdr:col>18</xdr:col>
      <xdr:colOff>442234</xdr:colOff>
      <xdr:row>36</xdr:row>
      <xdr:rowOff>40907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4" y="6926036"/>
          <a:ext cx="150359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0.94452</cdr:y>
    </cdr:from>
    <cdr:to>
      <cdr:x>0.24</cdr:x>
      <cdr:y>0.98623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322" y="5937716"/>
          <a:ext cx="1978862" cy="262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</a:t>
          </a:r>
          <a:r>
            <a:rPr lang="es-EC" sz="800" b="1" baseline="0"/>
            <a:t> DGGST - SEPTIEMBRE 2013</a:t>
          </a:r>
        </a:p>
      </cdr:txBody>
    </cdr:sp>
  </cdr:relSizeAnchor>
  <cdr:relSizeAnchor xmlns:cdr="http://schemas.openxmlformats.org/drawingml/2006/chartDrawing">
    <cdr:from>
      <cdr:x>0.02047</cdr:x>
      <cdr:y>0.95349</cdr:y>
    </cdr:from>
    <cdr:to>
      <cdr:x>0.242</cdr:x>
      <cdr:y>0.99206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99743" y="5085936"/>
          <a:ext cx="2161653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3</xdr:row>
      <xdr:rowOff>123825</xdr:rowOff>
    </xdr:to>
    <xdr:pic>
      <xdr:nvPicPr>
        <xdr:cNvPr id="14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57150</xdr:rowOff>
    </xdr:from>
    <xdr:to>
      <xdr:col>10</xdr:col>
      <xdr:colOff>523875</xdr:colOff>
      <xdr:row>3</xdr:row>
      <xdr:rowOff>95250</xdr:rowOff>
    </xdr:to>
    <xdr:pic>
      <xdr:nvPicPr>
        <xdr:cNvPr id="14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57150"/>
          <a:ext cx="185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7</xdr:col>
      <xdr:colOff>1068726</xdr:colOff>
      <xdr:row>443</xdr:row>
      <xdr:rowOff>0</xdr:rowOff>
    </xdr:from>
    <xdr:to>
      <xdr:col>26</xdr:col>
      <xdr:colOff>1133</xdr:colOff>
      <xdr:row>469</xdr:row>
      <xdr:rowOff>173604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250371</xdr:colOff>
      <xdr:row>440</xdr:row>
      <xdr:rowOff>40822</xdr:rowOff>
    </xdr:from>
    <xdr:to>
      <xdr:col>25</xdr:col>
      <xdr:colOff>480218</xdr:colOff>
      <xdr:row>441</xdr:row>
      <xdr:rowOff>158750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1574427</xdr:colOff>
      <xdr:row>441</xdr:row>
      <xdr:rowOff>194940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8506996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0.89235</cdr:x>
      <cdr:y>0.94815</cdr:y>
    </cdr:from>
    <cdr:to>
      <cdr:x>0.99257</cdr:x>
      <cdr:y>0.98407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924252" y="4890919"/>
          <a:ext cx="1339218" cy="185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DICIEMBRE  2013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1619250</xdr:colOff>
      <xdr:row>3</xdr:row>
      <xdr:rowOff>21641</xdr:rowOff>
    </xdr:to>
    <xdr:pic>
      <xdr:nvPicPr>
        <xdr:cNvPr id="127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21417" cy="49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7</xdr:col>
      <xdr:colOff>459580</xdr:colOff>
      <xdr:row>3</xdr:row>
      <xdr:rowOff>152400</xdr:rowOff>
    </xdr:to>
    <xdr:pic>
      <xdr:nvPicPr>
        <xdr:cNvPr id="12705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535832" y="77787499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23</xdr:col>
      <xdr:colOff>84666</xdr:colOff>
      <xdr:row>406</xdr:row>
      <xdr:rowOff>149491</xdr:rowOff>
    </xdr:from>
    <xdr:to>
      <xdr:col>25</xdr:col>
      <xdr:colOff>387614</xdr:colOff>
      <xdr:row>407</xdr:row>
      <xdr:rowOff>75407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406</xdr:row>
      <xdr:rowOff>77432</xdr:rowOff>
    </xdr:from>
    <xdr:to>
      <xdr:col>6</xdr:col>
      <xdr:colOff>1582553</xdr:colOff>
      <xdr:row>407</xdr:row>
      <xdr:rowOff>18990</xdr:rowOff>
    </xdr:to>
    <xdr:pic>
      <xdr:nvPicPr>
        <xdr:cNvPr id="3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71528539"/>
          <a:ext cx="1703316" cy="59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0.9098</cdr:x>
      <cdr:y>0.95065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408957" y="6191315"/>
          <a:ext cx="1147795" cy="24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DICIEMBRE  2013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148167</xdr:colOff>
      <xdr:row>1</xdr:row>
      <xdr:rowOff>86961</xdr:rowOff>
    </xdr:from>
    <xdr:to>
      <xdr:col>4</xdr:col>
      <xdr:colOff>1740807</xdr:colOff>
      <xdr:row>1</xdr:row>
      <xdr:rowOff>641047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67" y="245711"/>
          <a:ext cx="1592640" cy="55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1650999</xdr:colOff>
      <xdr:row>1</xdr:row>
      <xdr:rowOff>108128</xdr:rowOff>
    </xdr:from>
    <xdr:to>
      <xdr:col>4</xdr:col>
      <xdr:colOff>1509757</xdr:colOff>
      <xdr:row>2</xdr:row>
      <xdr:rowOff>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916" y="266878"/>
          <a:ext cx="1530924" cy="56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74544</xdr:rowOff>
    </xdr:from>
    <xdr:to>
      <xdr:col>1</xdr:col>
      <xdr:colOff>1184412</xdr:colOff>
      <xdr:row>4</xdr:row>
      <xdr:rowOff>49695</xdr:rowOff>
    </xdr:to>
    <xdr:pic>
      <xdr:nvPicPr>
        <xdr:cNvPr id="158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4"/>
          <a:ext cx="1946412" cy="70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57150</xdr:rowOff>
    </xdr:from>
    <xdr:to>
      <xdr:col>10</xdr:col>
      <xdr:colOff>19049</xdr:colOff>
      <xdr:row>3</xdr:row>
      <xdr:rowOff>95250</xdr:rowOff>
    </xdr:to>
    <xdr:pic>
      <xdr:nvPicPr>
        <xdr:cNvPr id="1586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1078810</xdr:colOff>
      <xdr:row>10</xdr:row>
      <xdr:rowOff>123824</xdr:rowOff>
    </xdr:from>
    <xdr:to>
      <xdr:col>11</xdr:col>
      <xdr:colOff>714375</xdr:colOff>
      <xdr:row>37</xdr:row>
      <xdr:rowOff>135833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1816100</xdr:colOff>
      <xdr:row>8</xdr:row>
      <xdr:rowOff>347133</xdr:rowOff>
    </xdr:from>
    <xdr:to>
      <xdr:col>2</xdr:col>
      <xdr:colOff>3347024</xdr:colOff>
      <xdr:row>9</xdr:row>
      <xdr:rowOff>49564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017" y="1976966"/>
          <a:ext cx="1530924" cy="570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489857</xdr:colOff>
      <xdr:row>8</xdr:row>
      <xdr:rowOff>258536</xdr:rowOff>
    </xdr:from>
    <xdr:to>
      <xdr:col>11</xdr:col>
      <xdr:colOff>578424</xdr:colOff>
      <xdr:row>8</xdr:row>
      <xdr:rowOff>831824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1877786"/>
          <a:ext cx="1530924" cy="57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596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9</xdr:col>
      <xdr:colOff>19050</xdr:colOff>
      <xdr:row>3</xdr:row>
      <xdr:rowOff>38100</xdr:rowOff>
    </xdr:to>
    <xdr:pic>
      <xdr:nvPicPr>
        <xdr:cNvPr id="5966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150"/>
          <a:ext cx="1847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9</xdr:row>
      <xdr:rowOff>180726</xdr:rowOff>
    </xdr:from>
    <xdr:to>
      <xdr:col>3</xdr:col>
      <xdr:colOff>1514139</xdr:colOff>
      <xdr:row>9</xdr:row>
      <xdr:rowOff>622299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215980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29</xdr:row>
      <xdr:rowOff>244226</xdr:rowOff>
    </xdr:from>
    <xdr:to>
      <xdr:col>3</xdr:col>
      <xdr:colOff>1514139</xdr:colOff>
      <xdr:row>29</xdr:row>
      <xdr:rowOff>685799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720805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0016369" y="3194654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6</xdr:col>
      <xdr:colOff>340885</xdr:colOff>
      <xdr:row>44</xdr:row>
      <xdr:rowOff>169335</xdr:rowOff>
    </xdr:from>
    <xdr:to>
      <xdr:col>8</xdr:col>
      <xdr:colOff>587038</xdr:colOff>
      <xdr:row>46</xdr:row>
      <xdr:rowOff>7658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052" y="10657418"/>
          <a:ext cx="1685486" cy="54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277146</xdr:colOff>
      <xdr:row>9</xdr:row>
      <xdr:rowOff>217715</xdr:rowOff>
    </xdr:from>
    <xdr:to>
      <xdr:col>21</xdr:col>
      <xdr:colOff>529586</xdr:colOff>
      <xdr:row>10</xdr:row>
      <xdr:rowOff>6145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2610" y="2177144"/>
          <a:ext cx="1694797" cy="55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-1</xdr:colOff>
      <xdr:row>48</xdr:row>
      <xdr:rowOff>63101</xdr:rowOff>
    </xdr:from>
    <xdr:to>
      <xdr:col>9</xdr:col>
      <xdr:colOff>0</xdr:colOff>
      <xdr:row>74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2394858</xdr:colOff>
      <xdr:row>5</xdr:row>
      <xdr:rowOff>81642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9964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240847</xdr:colOff>
      <xdr:row>0</xdr:row>
      <xdr:rowOff>84364</xdr:rowOff>
    </xdr:from>
    <xdr:to>
      <xdr:col>10</xdr:col>
      <xdr:colOff>612321</xdr:colOff>
      <xdr:row>5</xdr:row>
      <xdr:rowOff>54429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204" y="84364"/>
          <a:ext cx="2113188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</xdr:colOff>
      <xdr:row>29</xdr:row>
      <xdr:rowOff>22412</xdr:rowOff>
    </xdr:from>
    <xdr:to>
      <xdr:col>5</xdr:col>
      <xdr:colOff>0</xdr:colOff>
      <xdr:row>49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79</xdr:row>
      <xdr:rowOff>119261</xdr:rowOff>
    </xdr:from>
    <xdr:to>
      <xdr:col>7</xdr:col>
      <xdr:colOff>705971</xdr:colOff>
      <xdr:row>110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31189</xdr:colOff>
      <xdr:row>79</xdr:row>
      <xdr:rowOff>27081</xdr:rowOff>
    </xdr:from>
    <xdr:to>
      <xdr:col>23</xdr:col>
      <xdr:colOff>12140</xdr:colOff>
      <xdr:row>111</xdr:row>
      <xdr:rowOff>15875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1075766</xdr:colOff>
      <xdr:row>9</xdr:row>
      <xdr:rowOff>125965</xdr:rowOff>
    </xdr:from>
    <xdr:to>
      <xdr:col>2</xdr:col>
      <xdr:colOff>2532531</xdr:colOff>
      <xdr:row>9</xdr:row>
      <xdr:rowOff>717176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5" y="1840465"/>
          <a:ext cx="1456765" cy="59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938092</xdr:colOff>
      <xdr:row>17</xdr:row>
      <xdr:rowOff>99462</xdr:rowOff>
    </xdr:from>
    <xdr:to>
      <xdr:col>4</xdr:col>
      <xdr:colOff>971710</xdr:colOff>
      <xdr:row>18</xdr:row>
      <xdr:rowOff>65910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628" y="3868641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99485</xdr:colOff>
      <xdr:row>54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2374848</xdr:colOff>
      <xdr:row>54</xdr:row>
      <xdr:rowOff>108356</xdr:rowOff>
    </xdr:from>
    <xdr:to>
      <xdr:col>3</xdr:col>
      <xdr:colOff>1130996</xdr:colOff>
      <xdr:row>55</xdr:row>
      <xdr:rowOff>26689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777" y="11347856"/>
          <a:ext cx="1450362" cy="6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75</xdr:row>
      <xdr:rowOff>99133</xdr:rowOff>
    </xdr:from>
    <xdr:to>
      <xdr:col>7</xdr:col>
      <xdr:colOff>437030</xdr:colOff>
      <xdr:row>76</xdr:row>
      <xdr:rowOff>272143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5624883"/>
          <a:ext cx="1770530" cy="66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108858</xdr:colOff>
      <xdr:row>75</xdr:row>
      <xdr:rowOff>204107</xdr:rowOff>
    </xdr:from>
    <xdr:to>
      <xdr:col>22</xdr:col>
      <xdr:colOff>481855</xdr:colOff>
      <xdr:row>77</xdr:row>
      <xdr:rowOff>57607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15" y="15729857"/>
          <a:ext cx="1815354" cy="62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1197429</xdr:colOff>
      <xdr:row>26</xdr:row>
      <xdr:rowOff>81643</xdr:rowOff>
    </xdr:from>
    <xdr:to>
      <xdr:col>4</xdr:col>
      <xdr:colOff>1231047</xdr:colOff>
      <xdr:row>27</xdr:row>
      <xdr:rowOff>61697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965" y="5891893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63"/>
  <sheetViews>
    <sheetView topLeftCell="A20" zoomScale="70" zoomScaleNormal="70" workbookViewId="0">
      <selection activeCell="B34" sqref="B34:E34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3.42578125" style="3" customWidth="1"/>
    <col min="11" max="16384" width="10.85546875" style="3"/>
  </cols>
  <sheetData>
    <row r="7" spans="1:9" ht="18.75" customHeight="1">
      <c r="A7" s="301" t="s">
        <v>7</v>
      </c>
      <c r="B7" s="301"/>
      <c r="C7" s="301"/>
      <c r="D7" s="301"/>
      <c r="E7" s="301"/>
      <c r="F7" s="301"/>
      <c r="G7" s="301"/>
      <c r="H7" s="301"/>
      <c r="I7" s="302"/>
    </row>
    <row r="9" spans="1:9" ht="69" customHeight="1">
      <c r="B9" s="303" t="s">
        <v>131</v>
      </c>
      <c r="C9" s="304"/>
      <c r="D9" s="304"/>
      <c r="E9" s="87"/>
    </row>
    <row r="10" spans="1:9" ht="19.5" customHeight="1">
      <c r="B10" s="305" t="s">
        <v>180</v>
      </c>
      <c r="C10" s="306"/>
      <c r="D10" s="87"/>
      <c r="E10" s="87"/>
    </row>
    <row r="11" spans="1:9" ht="9" customHeight="1">
      <c r="B11" s="90"/>
      <c r="C11" s="94"/>
      <c r="D11" s="95"/>
      <c r="E11" s="96"/>
    </row>
    <row r="12" spans="1:9" ht="25.5">
      <c r="B12" s="105" t="s">
        <v>1</v>
      </c>
      <c r="C12" s="105" t="s">
        <v>12</v>
      </c>
      <c r="D12" s="105" t="s">
        <v>9</v>
      </c>
      <c r="E12" s="105" t="s">
        <v>10</v>
      </c>
    </row>
    <row r="13" spans="1:9" ht="15" customHeight="1">
      <c r="B13" s="221">
        <v>2001</v>
      </c>
      <c r="C13" s="77">
        <v>85630</v>
      </c>
      <c r="D13" s="78">
        <v>12479924</v>
      </c>
      <c r="E13" s="79">
        <f t="shared" ref="E13:E21" si="0">+C13/D13</f>
        <v>6.8614199894166021E-3</v>
      </c>
    </row>
    <row r="14" spans="1:9" ht="15" customHeight="1">
      <c r="B14" s="221">
        <v>2002</v>
      </c>
      <c r="C14" s="77">
        <v>100663</v>
      </c>
      <c r="D14" s="78">
        <v>12660728</v>
      </c>
      <c r="E14" s="79">
        <f t="shared" si="0"/>
        <v>7.9508066202828142E-3</v>
      </c>
    </row>
    <row r="15" spans="1:9" ht="15" customHeight="1">
      <c r="B15" s="221">
        <v>2003</v>
      </c>
      <c r="C15" s="77">
        <v>107350</v>
      </c>
      <c r="D15" s="78">
        <v>12842578</v>
      </c>
      <c r="E15" s="79">
        <f t="shared" si="0"/>
        <v>8.3589136075326934E-3</v>
      </c>
    </row>
    <row r="16" spans="1:9" ht="15" customHeight="1">
      <c r="B16" s="221">
        <v>2004</v>
      </c>
      <c r="C16" s="77">
        <v>119768</v>
      </c>
      <c r="D16" s="78">
        <v>13026891</v>
      </c>
      <c r="E16" s="79">
        <f t="shared" si="0"/>
        <v>9.1939051305488014E-3</v>
      </c>
    </row>
    <row r="17" spans="2:5" ht="15" customHeight="1">
      <c r="B17" s="221">
        <v>2005</v>
      </c>
      <c r="C17" s="77">
        <v>137326</v>
      </c>
      <c r="D17" s="78">
        <v>13215089</v>
      </c>
      <c r="E17" s="79">
        <f t="shared" si="0"/>
        <v>1.0391606140526182E-2</v>
      </c>
    </row>
    <row r="18" spans="2:5" ht="15" customHeight="1">
      <c r="B18" s="221">
        <v>2006</v>
      </c>
      <c r="C18" s="77">
        <v>207277</v>
      </c>
      <c r="D18" s="78">
        <v>13408270</v>
      </c>
      <c r="E18" s="79">
        <f t="shared" si="0"/>
        <v>1.5458892161330284E-2</v>
      </c>
    </row>
    <row r="19" spans="2:5" ht="15" customHeight="1">
      <c r="B19" s="221">
        <v>2007</v>
      </c>
      <c r="C19" s="77">
        <v>276714</v>
      </c>
      <c r="D19" s="78">
        <v>13605485</v>
      </c>
      <c r="E19" s="79">
        <f t="shared" si="0"/>
        <v>2.0338414984838835E-2</v>
      </c>
    </row>
    <row r="20" spans="2:5" ht="15" customHeight="1">
      <c r="B20" s="221">
        <v>2008</v>
      </c>
      <c r="C20" s="77">
        <v>328571</v>
      </c>
      <c r="D20" s="78">
        <v>13805095</v>
      </c>
      <c r="E20" s="79">
        <f t="shared" si="0"/>
        <v>2.380070546417826E-2</v>
      </c>
    </row>
    <row r="21" spans="2:5" ht="15" customHeight="1">
      <c r="B21" s="221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221">
        <v>2010</v>
      </c>
      <c r="C22" s="237">
        <v>1807962</v>
      </c>
      <c r="D22" s="61">
        <v>14483499</v>
      </c>
      <c r="E22" s="80">
        <f t="shared" ref="E22:E23" si="1">+C22/D22</f>
        <v>0.12482908998716401</v>
      </c>
    </row>
    <row r="23" spans="2:5" s="22" customFormat="1" ht="15" customHeight="1">
      <c r="B23" s="221">
        <v>2011</v>
      </c>
      <c r="C23" s="238">
        <v>2152200</v>
      </c>
      <c r="D23" s="61">
        <v>14765927</v>
      </c>
      <c r="E23" s="80">
        <f t="shared" si="1"/>
        <v>0.14575447921420714</v>
      </c>
    </row>
    <row r="24" spans="2:5" s="22" customFormat="1" ht="15" customHeight="1">
      <c r="B24" s="221">
        <v>2012</v>
      </c>
      <c r="C24" s="238">
        <v>4169516</v>
      </c>
      <c r="D24" s="61">
        <v>15520973</v>
      </c>
      <c r="E24" s="80">
        <f t="shared" ref="E24:E25" si="2">+C24/D24</f>
        <v>0.26863753966971016</v>
      </c>
    </row>
    <row r="25" spans="2:5" s="22" customFormat="1" ht="15" customHeight="1">
      <c r="B25" s="222">
        <v>41334</v>
      </c>
      <c r="C25" s="238">
        <v>4463400</v>
      </c>
      <c r="D25" s="61">
        <v>15584417</v>
      </c>
      <c r="E25" s="80">
        <f t="shared" si="2"/>
        <v>0.28640147398519944</v>
      </c>
    </row>
    <row r="26" spans="2:5" s="22" customFormat="1" ht="15" customHeight="1">
      <c r="B26" s="222">
        <v>41426</v>
      </c>
      <c r="C26" s="238">
        <v>4687384</v>
      </c>
      <c r="D26" s="61">
        <v>15647861</v>
      </c>
      <c r="E26" s="80">
        <f t="shared" ref="E26:E27" si="3">+C26/D26</f>
        <v>0.29955429690997382</v>
      </c>
    </row>
    <row r="27" spans="2:5" s="22" customFormat="1" ht="15" customHeight="1">
      <c r="B27" s="222">
        <v>41518</v>
      </c>
      <c r="C27" s="238">
        <v>4739574</v>
      </c>
      <c r="D27" s="61">
        <v>15711305</v>
      </c>
      <c r="E27" s="80">
        <f t="shared" si="3"/>
        <v>0.30166647519095324</v>
      </c>
    </row>
    <row r="28" spans="2:5" s="22" customFormat="1" ht="15" customHeight="1">
      <c r="B28" s="222">
        <v>41609</v>
      </c>
      <c r="C28" s="238">
        <v>4859996</v>
      </c>
      <c r="D28" s="61">
        <v>15774749</v>
      </c>
      <c r="E28" s="80">
        <f t="shared" ref="E28" si="4">+C28/D28</f>
        <v>0.30808705735983499</v>
      </c>
    </row>
    <row r="29" spans="2:5" s="22" customFormat="1" ht="18.75" customHeight="1">
      <c r="E29" s="38"/>
    </row>
    <row r="30" spans="2:5" ht="12" customHeight="1">
      <c r="B30" s="299" t="s">
        <v>181</v>
      </c>
      <c r="C30" s="300"/>
      <c r="D30" s="300"/>
      <c r="E30" s="99"/>
    </row>
    <row r="31" spans="2:5" ht="12" customHeight="1">
      <c r="B31" s="15" t="s">
        <v>127</v>
      </c>
      <c r="C31" s="24"/>
      <c r="D31" s="24"/>
      <c r="E31" s="25"/>
    </row>
    <row r="32" spans="2:5" ht="12" customHeight="1">
      <c r="B32" s="15" t="s">
        <v>74</v>
      </c>
      <c r="C32" s="76"/>
      <c r="D32" s="76"/>
      <c r="E32" s="99"/>
    </row>
    <row r="33" spans="2:19" ht="12" customHeight="1">
      <c r="B33" s="34" t="s">
        <v>128</v>
      </c>
      <c r="C33" s="25"/>
      <c r="D33" s="25"/>
      <c r="E33" s="25"/>
    </row>
    <row r="34" spans="2:19" ht="12" customHeight="1">
      <c r="B34" s="297" t="s">
        <v>182</v>
      </c>
      <c r="C34" s="298"/>
      <c r="D34" s="298"/>
      <c r="E34" s="298"/>
    </row>
    <row r="35" spans="2:19" ht="19.5" customHeight="1">
      <c r="B35" s="34"/>
      <c r="C35" s="25"/>
      <c r="D35" s="25"/>
      <c r="E35" s="25"/>
    </row>
    <row r="36" spans="2:19" ht="52.5" customHeight="1">
      <c r="B36" s="303" t="s">
        <v>130</v>
      </c>
      <c r="C36" s="304"/>
      <c r="D36" s="304"/>
      <c r="E36" s="87"/>
      <c r="G36" s="307" t="s">
        <v>165</v>
      </c>
      <c r="H36" s="308"/>
      <c r="I36" s="308"/>
      <c r="J36" s="308"/>
      <c r="K36" s="255"/>
      <c r="L36" s="255"/>
      <c r="M36" s="239"/>
      <c r="N36" s="245"/>
      <c r="O36" s="245"/>
      <c r="P36" s="245"/>
      <c r="Q36" s="245"/>
      <c r="R36" s="245"/>
      <c r="S36" s="260"/>
    </row>
    <row r="37" spans="2:19" ht="19.5" customHeight="1">
      <c r="B37" s="305" t="s">
        <v>180</v>
      </c>
      <c r="C37" s="306"/>
      <c r="D37" s="87"/>
      <c r="E37" s="87"/>
      <c r="G37" s="309" t="s">
        <v>180</v>
      </c>
      <c r="H37" s="310"/>
      <c r="I37" s="310"/>
      <c r="J37" s="310"/>
      <c r="K37" s="254"/>
      <c r="L37" s="240"/>
      <c r="M37" s="240"/>
      <c r="N37" s="246"/>
      <c r="O37" s="246"/>
      <c r="P37" s="246"/>
      <c r="Q37" s="246"/>
      <c r="R37" s="246"/>
      <c r="S37" s="261"/>
    </row>
    <row r="38" spans="2:19" ht="9" customHeight="1">
      <c r="B38" s="90"/>
      <c r="C38" s="94"/>
      <c r="D38" s="95"/>
      <c r="E38" s="96"/>
      <c r="G38" s="252"/>
      <c r="H38" s="253"/>
      <c r="I38" s="253"/>
      <c r="J38" s="253"/>
      <c r="K38" s="253"/>
      <c r="L38" s="253"/>
      <c r="M38" s="253"/>
      <c r="N38" s="92"/>
      <c r="O38" s="92"/>
      <c r="P38" s="92"/>
      <c r="Q38" s="92"/>
      <c r="R38" s="92"/>
      <c r="S38" s="93"/>
    </row>
    <row r="39" spans="2:19" ht="27" customHeight="1">
      <c r="B39" s="105" t="s">
        <v>1</v>
      </c>
      <c r="C39" s="105" t="s">
        <v>13</v>
      </c>
      <c r="D39" s="105" t="s">
        <v>9</v>
      </c>
      <c r="E39" s="105" t="s">
        <v>10</v>
      </c>
    </row>
    <row r="40" spans="2:19">
      <c r="B40" s="221">
        <v>2001</v>
      </c>
      <c r="C40" s="77">
        <v>249021</v>
      </c>
      <c r="D40" s="78">
        <v>12479924</v>
      </c>
      <c r="E40" s="79">
        <f t="shared" ref="E40:E48" si="5">+C40/D40</f>
        <v>1.995372728231358E-2</v>
      </c>
    </row>
    <row r="41" spans="2:19">
      <c r="B41" s="221">
        <v>2002</v>
      </c>
      <c r="C41" s="77">
        <v>282492</v>
      </c>
      <c r="D41" s="78">
        <v>12660728</v>
      </c>
      <c r="E41" s="79">
        <f t="shared" si="5"/>
        <v>2.2312461021198781E-2</v>
      </c>
    </row>
    <row r="42" spans="2:19">
      <c r="B42" s="221">
        <v>2003</v>
      </c>
      <c r="C42" s="77">
        <v>364153</v>
      </c>
      <c r="D42" s="78">
        <v>12842578</v>
      </c>
      <c r="E42" s="79">
        <f t="shared" si="5"/>
        <v>2.8355132435247815E-2</v>
      </c>
    </row>
    <row r="43" spans="2:19">
      <c r="B43" s="221">
        <v>2004</v>
      </c>
      <c r="C43" s="77">
        <v>408241</v>
      </c>
      <c r="D43" s="78">
        <v>13026891</v>
      </c>
      <c r="E43" s="79">
        <f t="shared" si="5"/>
        <v>3.1338329306662659E-2</v>
      </c>
    </row>
    <row r="44" spans="2:19">
      <c r="B44" s="221">
        <v>2005</v>
      </c>
      <c r="C44" s="77">
        <v>514020</v>
      </c>
      <c r="D44" s="78">
        <v>13215089</v>
      </c>
      <c r="E44" s="79">
        <f t="shared" si="5"/>
        <v>3.8896446327376231E-2</v>
      </c>
    </row>
    <row r="45" spans="2:19">
      <c r="B45" s="221">
        <v>2006</v>
      </c>
      <c r="C45" s="77">
        <v>823483</v>
      </c>
      <c r="D45" s="78">
        <v>13408270</v>
      </c>
      <c r="E45" s="79">
        <f t="shared" si="5"/>
        <v>6.1416051436911694E-2</v>
      </c>
    </row>
    <row r="46" spans="2:19">
      <c r="B46" s="221">
        <v>2007</v>
      </c>
      <c r="C46" s="77">
        <v>1151906</v>
      </c>
      <c r="D46" s="78">
        <v>13605485</v>
      </c>
      <c r="E46" s="79">
        <f t="shared" si="5"/>
        <v>8.4664824517464835E-2</v>
      </c>
    </row>
    <row r="47" spans="2:19">
      <c r="B47" s="221">
        <v>2008</v>
      </c>
      <c r="C47" s="77">
        <v>1309605</v>
      </c>
      <c r="D47" s="78">
        <v>13805095</v>
      </c>
      <c r="E47" s="79">
        <f t="shared" si="5"/>
        <v>9.4863889020684031E-2</v>
      </c>
    </row>
    <row r="48" spans="2:19">
      <c r="B48" s="221">
        <v>2009</v>
      </c>
      <c r="C48" s="26">
        <v>1839634</v>
      </c>
      <c r="D48" s="19">
        <v>14005449</v>
      </c>
      <c r="E48" s="39">
        <f t="shared" si="5"/>
        <v>0.13135130476716597</v>
      </c>
    </row>
    <row r="49" spans="2:6">
      <c r="B49" s="221">
        <v>2010</v>
      </c>
      <c r="C49" s="77">
        <v>3998362</v>
      </c>
      <c r="D49" s="61">
        <v>14483499</v>
      </c>
      <c r="E49" s="80">
        <f t="shared" ref="E49:E50" si="6">+C49/D49</f>
        <v>0.27606326344207294</v>
      </c>
    </row>
    <row r="50" spans="2:6">
      <c r="B50" s="221">
        <v>2011</v>
      </c>
      <c r="C50" s="77">
        <v>5403833</v>
      </c>
      <c r="D50" s="61">
        <v>14765927</v>
      </c>
      <c r="E50" s="80">
        <f t="shared" si="6"/>
        <v>0.36596639005461695</v>
      </c>
    </row>
    <row r="51" spans="2:6">
      <c r="B51" s="221">
        <v>2012</v>
      </c>
      <c r="C51" s="77">
        <v>8982014</v>
      </c>
      <c r="D51" s="61">
        <v>15520973</v>
      </c>
      <c r="E51" s="80">
        <f t="shared" ref="E51:E52" si="7">+C51/D51</f>
        <v>0.57870173474304731</v>
      </c>
    </row>
    <row r="52" spans="2:6">
      <c r="B52" s="222">
        <v>41334</v>
      </c>
      <c r="C52" s="77">
        <v>9531286</v>
      </c>
      <c r="D52" s="61">
        <v>15584417</v>
      </c>
      <c r="E52" s="80">
        <f t="shared" si="7"/>
        <v>0.61159079611383604</v>
      </c>
    </row>
    <row r="53" spans="2:6">
      <c r="B53" s="222">
        <v>41426</v>
      </c>
      <c r="C53" s="77">
        <v>9998342</v>
      </c>
      <c r="D53" s="61">
        <v>15647861</v>
      </c>
      <c r="E53" s="80">
        <f t="shared" ref="E53:E54" si="8">+C53/D53</f>
        <v>0.63895902449542463</v>
      </c>
    </row>
    <row r="54" spans="2:6">
      <c r="B54" s="222">
        <v>41518</v>
      </c>
      <c r="C54" s="77">
        <v>10301691</v>
      </c>
      <c r="D54" s="61">
        <v>15711305</v>
      </c>
      <c r="E54" s="80">
        <f t="shared" si="8"/>
        <v>0.65568652635793145</v>
      </c>
    </row>
    <row r="55" spans="2:6">
      <c r="B55" s="222">
        <v>41609</v>
      </c>
      <c r="C55" s="77">
        <v>10472057</v>
      </c>
      <c r="D55" s="61">
        <v>15774749</v>
      </c>
      <c r="E55" s="80">
        <f t="shared" ref="E55" si="9">+C55/D55</f>
        <v>0.66384935823701541</v>
      </c>
    </row>
    <row r="56" spans="2:6">
      <c r="B56" s="97"/>
      <c r="C56" s="97"/>
      <c r="D56" s="97"/>
      <c r="E56" s="97"/>
    </row>
    <row r="57" spans="2:6" s="81" customFormat="1" ht="12" customHeight="1">
      <c r="B57" s="299" t="s">
        <v>183</v>
      </c>
      <c r="C57" s="300"/>
      <c r="D57" s="300"/>
      <c r="E57" s="100"/>
    </row>
    <row r="58" spans="2:6" s="81" customFormat="1" ht="12" customHeight="1">
      <c r="B58" s="15" t="s">
        <v>75</v>
      </c>
      <c r="C58" s="24"/>
      <c r="D58" s="24"/>
      <c r="E58" s="25"/>
    </row>
    <row r="59" spans="2:6" s="81" customFormat="1" ht="12" customHeight="1">
      <c r="B59" s="15" t="s">
        <v>74</v>
      </c>
      <c r="C59" s="76"/>
      <c r="D59" s="76"/>
      <c r="E59" s="25"/>
    </row>
    <row r="60" spans="2:6" s="81" customFormat="1" ht="12" customHeight="1">
      <c r="B60" s="34" t="s">
        <v>128</v>
      </c>
      <c r="C60" s="25"/>
      <c r="D60" s="25"/>
      <c r="E60" s="25"/>
    </row>
    <row r="61" spans="2:6" s="81" customFormat="1" ht="12" customHeight="1">
      <c r="B61" s="297" t="s">
        <v>182</v>
      </c>
      <c r="C61" s="298"/>
      <c r="D61" s="298"/>
      <c r="E61" s="298"/>
      <c r="F61" s="84"/>
    </row>
    <row r="62" spans="2:6" ht="15" customHeight="1">
      <c r="B62" s="82"/>
      <c r="C62" s="83"/>
      <c r="D62" s="83"/>
      <c r="E62" s="83"/>
      <c r="F62" s="52"/>
    </row>
    <row r="63" spans="2:6">
      <c r="B63" s="98" t="s">
        <v>108</v>
      </c>
    </row>
  </sheetData>
  <mergeCells count="11">
    <mergeCell ref="B34:E34"/>
    <mergeCell ref="B61:E61"/>
    <mergeCell ref="B57:D57"/>
    <mergeCell ref="A7:I7"/>
    <mergeCell ref="B30:D30"/>
    <mergeCell ref="B9:D9"/>
    <mergeCell ref="B10:C10"/>
    <mergeCell ref="B36:D36"/>
    <mergeCell ref="B37:C37"/>
    <mergeCell ref="G36:J36"/>
    <mergeCell ref="G37:J37"/>
  </mergeCells>
  <phoneticPr fontId="12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473"/>
  <sheetViews>
    <sheetView topLeftCell="A423" zoomScale="60" zoomScaleNormal="60" workbookViewId="0">
      <selection activeCell="H473" sqref="H473"/>
    </sheetView>
  </sheetViews>
  <sheetFormatPr baseColWidth="10" defaultColWidth="10.85546875" defaultRowHeight="14.25"/>
  <cols>
    <col min="1" max="1" width="11.42578125" style="3" customWidth="1"/>
    <col min="2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301" t="s">
        <v>42</v>
      </c>
      <c r="B9" s="301"/>
      <c r="C9" s="301"/>
      <c r="D9" s="301"/>
      <c r="E9" s="301"/>
      <c r="F9" s="301"/>
      <c r="G9" s="301"/>
      <c r="H9" s="301"/>
      <c r="I9" s="301"/>
      <c r="J9" s="301"/>
      <c r="K9" s="302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303" t="s">
        <v>132</v>
      </c>
      <c r="C12" s="304"/>
      <c r="D12" s="264"/>
      <c r="E12" s="87"/>
      <c r="F12" s="4"/>
    </row>
    <row r="13" spans="1:21">
      <c r="B13" s="305" t="s">
        <v>126</v>
      </c>
      <c r="C13" s="306"/>
      <c r="D13" s="87"/>
      <c r="E13" s="87"/>
      <c r="F13" s="4"/>
    </row>
    <row r="14" spans="1:21">
      <c r="B14" s="90"/>
      <c r="C14" s="94"/>
      <c r="D14" s="95"/>
      <c r="E14" s="96"/>
      <c r="F14" s="4"/>
    </row>
    <row r="15" spans="1:21" s="7" customFormat="1" ht="30" customHeight="1">
      <c r="A15" s="2"/>
      <c r="B15" s="105" t="s">
        <v>0</v>
      </c>
      <c r="C15" s="105" t="s">
        <v>5</v>
      </c>
      <c r="D15" s="105" t="s">
        <v>4</v>
      </c>
      <c r="E15" s="105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103">
        <v>2001</v>
      </c>
      <c r="C16" s="101">
        <v>83007</v>
      </c>
      <c r="D16" s="101">
        <v>2623</v>
      </c>
      <c r="E16" s="101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103">
        <v>2002</v>
      </c>
      <c r="C17" s="101">
        <v>94164</v>
      </c>
      <c r="D17" s="101">
        <v>6499</v>
      </c>
      <c r="E17" s="101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103">
        <v>2003</v>
      </c>
      <c r="C18" s="101">
        <v>102787</v>
      </c>
      <c r="D18" s="101">
        <v>4563</v>
      </c>
      <c r="E18" s="101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103">
        <v>2004</v>
      </c>
      <c r="C19" s="101">
        <v>108169</v>
      </c>
      <c r="D19" s="101">
        <v>11599</v>
      </c>
      <c r="E19" s="101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103">
        <v>2005</v>
      </c>
      <c r="C20" s="101">
        <v>110540</v>
      </c>
      <c r="D20" s="101">
        <v>26786</v>
      </c>
      <c r="E20" s="101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103">
        <v>2006</v>
      </c>
      <c r="C21" s="101">
        <v>141814</v>
      </c>
      <c r="D21" s="101">
        <v>65463</v>
      </c>
      <c r="E21" s="101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103">
        <v>2007</v>
      </c>
      <c r="C22" s="101">
        <v>187981</v>
      </c>
      <c r="D22" s="101">
        <v>88733</v>
      </c>
      <c r="E22" s="101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103">
        <v>2008</v>
      </c>
      <c r="C23" s="101">
        <v>168381</v>
      </c>
      <c r="D23" s="101">
        <v>160190</v>
      </c>
      <c r="E23" s="101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104">
        <v>39903</v>
      </c>
      <c r="C24" s="101">
        <v>145697</v>
      </c>
      <c r="D24" s="101">
        <v>195111</v>
      </c>
      <c r="E24" s="101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104">
        <v>39965</v>
      </c>
      <c r="C25" s="101">
        <v>50365</v>
      </c>
      <c r="D25" s="101">
        <v>223256</v>
      </c>
      <c r="E25" s="101">
        <v>273621</v>
      </c>
      <c r="F25" s="14"/>
    </row>
    <row r="26" spans="1:21" s="2" customFormat="1" ht="15" customHeight="1">
      <c r="B26" s="41">
        <v>40057</v>
      </c>
      <c r="C26" s="102">
        <v>57345</v>
      </c>
      <c r="D26" s="102">
        <v>424057</v>
      </c>
      <c r="E26" s="102">
        <f>+D26+C26</f>
        <v>481402</v>
      </c>
      <c r="F26" s="14"/>
    </row>
    <row r="27" spans="1:21" s="2" customFormat="1" ht="15" customHeight="1">
      <c r="B27" s="41">
        <v>40148</v>
      </c>
      <c r="C27" s="102">
        <v>113236</v>
      </c>
      <c r="D27" s="102">
        <v>448852</v>
      </c>
      <c r="E27" s="102">
        <f>+C27+D27</f>
        <v>562088</v>
      </c>
    </row>
    <row r="28" spans="1:21" s="2" customFormat="1" ht="15" customHeight="1">
      <c r="B28" s="41">
        <v>40238</v>
      </c>
      <c r="C28" s="102">
        <v>18636</v>
      </c>
      <c r="D28" s="102">
        <v>570968</v>
      </c>
      <c r="E28" s="102">
        <f>C28+D28</f>
        <v>589604</v>
      </c>
      <c r="F28" s="14"/>
    </row>
    <row r="29" spans="1:21" s="2" customFormat="1" ht="15" customHeight="1">
      <c r="B29" s="41">
        <v>40330</v>
      </c>
      <c r="C29" s="102">
        <v>13690</v>
      </c>
      <c r="D29" s="102">
        <v>647863</v>
      </c>
      <c r="E29" s="102">
        <f>C29+D29</f>
        <v>661553</v>
      </c>
      <c r="F29" s="14"/>
    </row>
    <row r="30" spans="1:21" s="2" customFormat="1" ht="15" customHeight="1">
      <c r="B30" s="41">
        <v>40422</v>
      </c>
      <c r="C30" s="102">
        <v>13097</v>
      </c>
      <c r="D30" s="102">
        <v>706005</v>
      </c>
      <c r="E30" s="102">
        <f>C30+D30</f>
        <v>719102</v>
      </c>
      <c r="F30" s="14"/>
    </row>
    <row r="31" spans="1:21" s="2" customFormat="1" ht="15" customHeight="1">
      <c r="B31" s="104">
        <v>40513</v>
      </c>
      <c r="C31" s="101">
        <v>10907</v>
      </c>
      <c r="D31" s="101">
        <v>1797055</v>
      </c>
      <c r="E31" s="101">
        <f>C31+D31</f>
        <v>1807962</v>
      </c>
      <c r="F31" s="14"/>
    </row>
    <row r="32" spans="1:21" s="2" customFormat="1" ht="15" customHeight="1">
      <c r="B32" s="104">
        <v>40695</v>
      </c>
      <c r="C32" s="101">
        <v>12515</v>
      </c>
      <c r="D32" s="101">
        <v>1856509</v>
      </c>
      <c r="E32" s="101">
        <f>C32+D32</f>
        <v>1869024</v>
      </c>
      <c r="F32" s="14"/>
    </row>
    <row r="33" spans="2:11" s="2" customFormat="1" ht="15" customHeight="1">
      <c r="B33" s="104">
        <v>40787</v>
      </c>
      <c r="C33" s="101">
        <v>7804</v>
      </c>
      <c r="D33" s="101">
        <f>587234+1437329</f>
        <v>2024563</v>
      </c>
      <c r="E33" s="101">
        <f>+D33+C33</f>
        <v>2032367</v>
      </c>
      <c r="F33" s="14"/>
    </row>
    <row r="34" spans="2:11" s="2" customFormat="1" ht="15" customHeight="1">
      <c r="B34" s="104">
        <v>40878</v>
      </c>
      <c r="C34" s="101">
        <v>8257</v>
      </c>
      <c r="D34" s="101">
        <v>2143943</v>
      </c>
      <c r="E34" s="101">
        <f>+D34+C34</f>
        <v>2152200</v>
      </c>
      <c r="F34" s="14"/>
    </row>
    <row r="35" spans="2:11" s="2" customFormat="1" ht="15" customHeight="1">
      <c r="B35" s="104">
        <v>40969</v>
      </c>
      <c r="C35" s="101">
        <v>11260</v>
      </c>
      <c r="D35" s="101">
        <v>3028158</v>
      </c>
      <c r="E35" s="101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299" t="s">
        <v>83</v>
      </c>
      <c r="C37" s="300"/>
      <c r="D37" s="300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129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15" t="s">
        <v>60</v>
      </c>
      <c r="C42" s="315"/>
      <c r="D42" s="315"/>
      <c r="E42" s="315"/>
      <c r="F42" s="315"/>
      <c r="G42" s="315"/>
    </row>
    <row r="43" spans="2:11" ht="44.25" customHeight="1" thickBot="1">
      <c r="B43" s="316"/>
      <c r="C43" s="316"/>
      <c r="D43" s="316"/>
      <c r="E43" s="316"/>
      <c r="F43" s="316"/>
      <c r="G43" s="316"/>
    </row>
    <row r="45" spans="2:11" ht="70.5" customHeight="1">
      <c r="B45" s="311" t="s">
        <v>133</v>
      </c>
      <c r="C45" s="312"/>
      <c r="D45" s="312"/>
      <c r="E45" s="312"/>
      <c r="F45" s="120"/>
      <c r="G45" s="121"/>
    </row>
    <row r="46" spans="2:11">
      <c r="B46" s="309" t="s">
        <v>126</v>
      </c>
      <c r="C46" s="310"/>
      <c r="D46" s="122"/>
      <c r="E46" s="122"/>
      <c r="F46" s="122"/>
      <c r="G46" s="123"/>
    </row>
    <row r="47" spans="2:11">
      <c r="B47" s="90"/>
      <c r="C47" s="94"/>
      <c r="D47" s="95"/>
      <c r="E47" s="95"/>
      <c r="F47" s="106"/>
      <c r="G47" s="107"/>
    </row>
    <row r="48" spans="2:11" ht="45" customHeight="1">
      <c r="B48" s="108" t="s">
        <v>14</v>
      </c>
      <c r="C48" s="109" t="s">
        <v>40</v>
      </c>
      <c r="D48" s="109" t="s">
        <v>41</v>
      </c>
      <c r="E48" s="109" t="s">
        <v>39</v>
      </c>
      <c r="F48" s="109" t="s">
        <v>10</v>
      </c>
      <c r="G48" s="109" t="s">
        <v>67</v>
      </c>
      <c r="H48" s="2"/>
      <c r="I48" s="2"/>
      <c r="J48" s="2"/>
      <c r="K48" s="2"/>
    </row>
    <row r="49" spans="2:11">
      <c r="B49" s="110" t="s">
        <v>15</v>
      </c>
      <c r="C49" s="111">
        <v>666</v>
      </c>
      <c r="D49" s="111">
        <v>8322</v>
      </c>
      <c r="E49" s="114">
        <f>SUM(C49:D49)</f>
        <v>8988</v>
      </c>
      <c r="F49" s="112">
        <f>+E49/G49</f>
        <v>1.263253763900289E-2</v>
      </c>
      <c r="G49" s="111">
        <v>711496</v>
      </c>
      <c r="H49" s="2"/>
      <c r="I49" s="18"/>
      <c r="J49" s="2"/>
      <c r="K49" s="2"/>
    </row>
    <row r="50" spans="2:11">
      <c r="B50" s="110" t="s">
        <v>63</v>
      </c>
      <c r="C50" s="111">
        <v>25</v>
      </c>
      <c r="D50" s="111">
        <v>2731</v>
      </c>
      <c r="E50" s="114">
        <f t="shared" ref="E50:E72" si="0">SUM(C50:D50)</f>
        <v>2756</v>
      </c>
      <c r="F50" s="112">
        <f t="shared" ref="F50:F73" si="1">+E50/G50</f>
        <v>1.4930224495102713E-2</v>
      </c>
      <c r="G50" s="111">
        <v>184592</v>
      </c>
      <c r="H50" s="2"/>
      <c r="I50" s="18"/>
      <c r="J50" s="2"/>
      <c r="K50" s="2"/>
    </row>
    <row r="51" spans="2:11">
      <c r="B51" s="110" t="s">
        <v>17</v>
      </c>
      <c r="C51" s="111">
        <v>3</v>
      </c>
      <c r="D51" s="111">
        <v>2036</v>
      </c>
      <c r="E51" s="114">
        <f t="shared" si="0"/>
        <v>2039</v>
      </c>
      <c r="F51" s="112">
        <f t="shared" si="1"/>
        <v>8.7234424868870269E-3</v>
      </c>
      <c r="G51" s="111">
        <v>233738</v>
      </c>
      <c r="H51" s="2"/>
      <c r="I51" s="18"/>
      <c r="J51" s="2"/>
      <c r="K51" s="2"/>
    </row>
    <row r="52" spans="2:11">
      <c r="B52" s="110" t="s">
        <v>18</v>
      </c>
      <c r="C52" s="111">
        <v>96</v>
      </c>
      <c r="D52" s="111">
        <v>1860</v>
      </c>
      <c r="E52" s="114">
        <f t="shared" si="0"/>
        <v>1956</v>
      </c>
      <c r="F52" s="112">
        <f t="shared" si="1"/>
        <v>1.140970524928106E-2</v>
      </c>
      <c r="G52" s="111">
        <v>171433</v>
      </c>
      <c r="H52" s="2"/>
      <c r="I52" s="18"/>
      <c r="J52" s="2"/>
      <c r="K52" s="2"/>
    </row>
    <row r="53" spans="2:11">
      <c r="B53" s="110" t="s">
        <v>19</v>
      </c>
      <c r="C53" s="111">
        <v>387</v>
      </c>
      <c r="D53" s="111">
        <v>8570</v>
      </c>
      <c r="E53" s="114">
        <f t="shared" si="0"/>
        <v>8957</v>
      </c>
      <c r="F53" s="112">
        <f t="shared" si="1"/>
        <v>1.948207309964416E-2</v>
      </c>
      <c r="G53" s="111">
        <v>459756</v>
      </c>
      <c r="H53" s="2"/>
      <c r="I53" s="18"/>
      <c r="J53" s="2"/>
      <c r="K53" s="2"/>
    </row>
    <row r="54" spans="2:11">
      <c r="B54" s="110" t="s">
        <v>20</v>
      </c>
      <c r="C54" s="111">
        <v>102</v>
      </c>
      <c r="D54" s="111">
        <v>11377</v>
      </c>
      <c r="E54" s="114">
        <f t="shared" si="0"/>
        <v>11479</v>
      </c>
      <c r="F54" s="112">
        <f t="shared" si="1"/>
        <v>2.7231040397019506E-2</v>
      </c>
      <c r="G54" s="111">
        <v>421541</v>
      </c>
      <c r="H54" s="2"/>
      <c r="I54" s="18"/>
      <c r="J54" s="2"/>
      <c r="K54" s="2"/>
    </row>
    <row r="55" spans="2:11">
      <c r="B55" s="110" t="s">
        <v>55</v>
      </c>
      <c r="C55" s="111">
        <v>112</v>
      </c>
      <c r="D55" s="111">
        <v>7540</v>
      </c>
      <c r="E55" s="114">
        <f t="shared" si="0"/>
        <v>7652</v>
      </c>
      <c r="F55" s="112">
        <f t="shared" si="1"/>
        <v>1.1960529627007164E-2</v>
      </c>
      <c r="G55" s="111">
        <v>639771</v>
      </c>
      <c r="H55" s="2"/>
      <c r="I55" s="18"/>
      <c r="J55" s="2"/>
      <c r="K55" s="2"/>
    </row>
    <row r="56" spans="2:11">
      <c r="B56" s="110" t="s">
        <v>22</v>
      </c>
      <c r="C56" s="111">
        <v>210</v>
      </c>
      <c r="D56" s="111">
        <v>4654</v>
      </c>
      <c r="E56" s="114">
        <f t="shared" si="0"/>
        <v>4864</v>
      </c>
      <c r="F56" s="112">
        <f t="shared" si="1"/>
        <v>1.0599513172030709E-2</v>
      </c>
      <c r="G56" s="111">
        <v>458889</v>
      </c>
      <c r="H56" s="2"/>
      <c r="I56" s="18"/>
      <c r="J56" s="2"/>
      <c r="K56" s="2"/>
    </row>
    <row r="57" spans="2:11">
      <c r="B57" s="110" t="s">
        <v>64</v>
      </c>
      <c r="C57" s="111">
        <v>6</v>
      </c>
      <c r="D57" s="111">
        <v>891</v>
      </c>
      <c r="E57" s="114">
        <f t="shared" si="0"/>
        <v>897</v>
      </c>
      <c r="F57" s="112">
        <f t="shared" si="1"/>
        <v>3.7049275122878034E-2</v>
      </c>
      <c r="G57" s="111">
        <v>24211</v>
      </c>
      <c r="H57" s="2"/>
      <c r="I57" s="18"/>
      <c r="J57" s="2"/>
      <c r="K57" s="2"/>
    </row>
    <row r="58" spans="2:11">
      <c r="B58" s="110" t="s">
        <v>24</v>
      </c>
      <c r="C58" s="111">
        <v>1648</v>
      </c>
      <c r="D58" s="111">
        <v>132776</v>
      </c>
      <c r="E58" s="114">
        <f t="shared" si="0"/>
        <v>134424</v>
      </c>
      <c r="F58" s="112">
        <f t="shared" si="1"/>
        <v>3.6009151763530686E-2</v>
      </c>
      <c r="G58" s="111">
        <v>3733051</v>
      </c>
      <c r="H58" s="2"/>
      <c r="I58" s="18"/>
      <c r="J58" s="2"/>
      <c r="K58" s="2"/>
    </row>
    <row r="59" spans="2:11">
      <c r="B59" s="110" t="s">
        <v>25</v>
      </c>
      <c r="C59" s="111">
        <v>266</v>
      </c>
      <c r="D59" s="111">
        <v>6162</v>
      </c>
      <c r="E59" s="114">
        <f t="shared" si="0"/>
        <v>6428</v>
      </c>
      <c r="F59" s="112">
        <f t="shared" si="1"/>
        <v>1.5302685111782448E-2</v>
      </c>
      <c r="G59" s="111">
        <v>420057</v>
      </c>
      <c r="H59" s="2"/>
      <c r="I59" s="18"/>
      <c r="J59" s="2"/>
      <c r="K59" s="2"/>
    </row>
    <row r="60" spans="2:11">
      <c r="B60" s="110" t="s">
        <v>26</v>
      </c>
      <c r="C60" s="111">
        <v>105</v>
      </c>
      <c r="D60" s="111">
        <v>6379</v>
      </c>
      <c r="E60" s="114">
        <f t="shared" si="0"/>
        <v>6484</v>
      </c>
      <c r="F60" s="112">
        <f t="shared" si="1"/>
        <v>1.4550709807142504E-2</v>
      </c>
      <c r="G60" s="111">
        <v>445614</v>
      </c>
      <c r="H60" s="2"/>
      <c r="I60" s="18"/>
      <c r="J60" s="2"/>
      <c r="K60" s="2"/>
    </row>
    <row r="61" spans="2:11">
      <c r="B61" s="110" t="s">
        <v>27</v>
      </c>
      <c r="C61" s="111">
        <v>7</v>
      </c>
      <c r="D61" s="111">
        <v>3749</v>
      </c>
      <c r="E61" s="114">
        <f t="shared" si="0"/>
        <v>3756</v>
      </c>
      <c r="F61" s="112">
        <f t="shared" si="1"/>
        <v>4.831644958996623E-3</v>
      </c>
      <c r="G61" s="111">
        <v>777375</v>
      </c>
      <c r="H61" s="2"/>
      <c r="I61" s="18"/>
      <c r="J61" s="2"/>
      <c r="K61" s="2"/>
    </row>
    <row r="62" spans="2:11">
      <c r="B62" s="110" t="s">
        <v>28</v>
      </c>
      <c r="C62" s="111">
        <v>120</v>
      </c>
      <c r="D62" s="111">
        <v>9738</v>
      </c>
      <c r="E62" s="114">
        <f t="shared" si="0"/>
        <v>9858</v>
      </c>
      <c r="F62" s="112">
        <f t="shared" si="1"/>
        <v>7.239347151590813E-3</v>
      </c>
      <c r="G62" s="111">
        <v>1361725</v>
      </c>
      <c r="H62" s="2"/>
      <c r="I62" s="18"/>
      <c r="J62" s="2"/>
      <c r="K62" s="2"/>
    </row>
    <row r="63" spans="2:11">
      <c r="B63" s="110" t="s">
        <v>29</v>
      </c>
      <c r="C63" s="111">
        <v>24</v>
      </c>
      <c r="D63" s="111">
        <v>524</v>
      </c>
      <c r="E63" s="114">
        <f t="shared" si="0"/>
        <v>548</v>
      </c>
      <c r="F63" s="112">
        <f t="shared" si="1"/>
        <v>4.0067266213350879E-3</v>
      </c>
      <c r="G63" s="111">
        <v>136770</v>
      </c>
      <c r="H63" s="2"/>
      <c r="I63" s="18"/>
      <c r="J63" s="2"/>
      <c r="K63" s="2"/>
    </row>
    <row r="64" spans="2:11">
      <c r="B64" s="110" t="s">
        <v>30</v>
      </c>
      <c r="C64" s="111">
        <v>18</v>
      </c>
      <c r="D64" s="111">
        <v>1649</v>
      </c>
      <c r="E64" s="114">
        <f t="shared" si="0"/>
        <v>1667</v>
      </c>
      <c r="F64" s="112">
        <f t="shared" si="1"/>
        <v>1.6299512090189983E-2</v>
      </c>
      <c r="G64" s="111">
        <v>102273</v>
      </c>
      <c r="H64" s="2"/>
      <c r="I64" s="18"/>
      <c r="J64" s="2"/>
      <c r="K64" s="2"/>
    </row>
    <row r="65" spans="2:11">
      <c r="B65" s="113" t="s">
        <v>31</v>
      </c>
      <c r="C65" s="111">
        <v>4</v>
      </c>
      <c r="D65" s="111">
        <v>1214</v>
      </c>
      <c r="E65" s="114">
        <f t="shared" si="0"/>
        <v>1218</v>
      </c>
      <c r="F65" s="112">
        <f t="shared" si="1"/>
        <v>1.0144758541420267E-2</v>
      </c>
      <c r="G65" s="111">
        <v>120062</v>
      </c>
      <c r="H65" s="2"/>
      <c r="I65" s="18"/>
      <c r="J65" s="2"/>
      <c r="K65" s="2"/>
    </row>
    <row r="66" spans="2:11">
      <c r="B66" s="110" t="s">
        <v>32</v>
      </c>
      <c r="C66" s="111">
        <v>15</v>
      </c>
      <c r="D66" s="111">
        <v>1815</v>
      </c>
      <c r="E66" s="114">
        <f t="shared" si="0"/>
        <v>1830</v>
      </c>
      <c r="F66" s="112">
        <f t="shared" si="1"/>
        <v>2.2591476964100538E-2</v>
      </c>
      <c r="G66" s="111">
        <v>81004</v>
      </c>
      <c r="H66" s="2"/>
      <c r="I66" s="18"/>
      <c r="J66" s="2"/>
      <c r="K66" s="2"/>
    </row>
    <row r="67" spans="2:11">
      <c r="B67" s="110" t="s">
        <v>33</v>
      </c>
      <c r="C67" s="111">
        <v>8772</v>
      </c>
      <c r="D67" s="111">
        <v>186265</v>
      </c>
      <c r="E67" s="114">
        <f t="shared" si="0"/>
        <v>195037</v>
      </c>
      <c r="F67" s="112">
        <f t="shared" si="1"/>
        <v>6.997483177833308E-2</v>
      </c>
      <c r="G67" s="111">
        <v>2787245</v>
      </c>
      <c r="H67" s="2"/>
      <c r="I67" s="18"/>
      <c r="J67" s="2"/>
      <c r="K67" s="2"/>
    </row>
    <row r="68" spans="2:11">
      <c r="B68" s="110" t="s">
        <v>34</v>
      </c>
      <c r="C68" s="111">
        <v>37</v>
      </c>
      <c r="D68" s="111">
        <v>2348</v>
      </c>
      <c r="E68" s="114">
        <f t="shared" si="0"/>
        <v>2385</v>
      </c>
      <c r="F68" s="112">
        <f t="shared" si="1"/>
        <v>1.8943756503228777E-2</v>
      </c>
      <c r="G68" s="111">
        <v>125899</v>
      </c>
      <c r="H68" s="2"/>
      <c r="I68" s="18"/>
      <c r="J68" s="2"/>
      <c r="K68" s="2"/>
    </row>
    <row r="69" spans="2:11">
      <c r="B69" s="110" t="s">
        <v>65</v>
      </c>
      <c r="C69" s="111">
        <v>40</v>
      </c>
      <c r="D69" s="111">
        <v>921</v>
      </c>
      <c r="E69" s="114">
        <f t="shared" si="0"/>
        <v>961</v>
      </c>
      <c r="F69" s="112">
        <f t="shared" si="1"/>
        <v>2.8723521904300757E-3</v>
      </c>
      <c r="G69" s="111">
        <v>334569</v>
      </c>
      <c r="H69" s="2"/>
      <c r="I69" s="18"/>
      <c r="J69" s="2"/>
      <c r="K69" s="2"/>
    </row>
    <row r="70" spans="2:11">
      <c r="B70" s="110" t="s">
        <v>36</v>
      </c>
      <c r="C70" s="111">
        <v>46</v>
      </c>
      <c r="D70" s="111">
        <v>1432</v>
      </c>
      <c r="E70" s="114">
        <f t="shared" si="0"/>
        <v>1478</v>
      </c>
      <c r="F70" s="112">
        <f t="shared" si="1"/>
        <v>8.3722300267367565E-3</v>
      </c>
      <c r="G70" s="111">
        <v>176536</v>
      </c>
      <c r="H70" s="2"/>
      <c r="I70" s="18"/>
      <c r="J70" s="2"/>
      <c r="K70" s="2"/>
    </row>
    <row r="71" spans="2:11">
      <c r="B71" s="110" t="s">
        <v>37</v>
      </c>
      <c r="C71" s="111">
        <v>388</v>
      </c>
      <c r="D71" s="111">
        <v>2412</v>
      </c>
      <c r="E71" s="114">
        <f t="shared" si="0"/>
        <v>2800</v>
      </c>
      <c r="F71" s="112">
        <f t="shared" si="1"/>
        <v>5.3185528217771947E-3</v>
      </c>
      <c r="G71" s="111">
        <v>526459</v>
      </c>
      <c r="H71" s="2"/>
      <c r="I71" s="2"/>
      <c r="J71" s="2"/>
      <c r="K71" s="2"/>
    </row>
    <row r="72" spans="2:11">
      <c r="B72" s="110" t="s">
        <v>38</v>
      </c>
      <c r="C72" s="111">
        <v>0</v>
      </c>
      <c r="D72" s="111">
        <v>637</v>
      </c>
      <c r="E72" s="114">
        <f t="shared" si="0"/>
        <v>637</v>
      </c>
      <c r="F72" s="112">
        <f t="shared" si="1"/>
        <v>7.1971708452438794E-3</v>
      </c>
      <c r="G72" s="111">
        <v>88507</v>
      </c>
      <c r="H72" s="2"/>
      <c r="I72" s="2"/>
      <c r="J72" s="2"/>
      <c r="K72" s="2"/>
    </row>
    <row r="73" spans="2:11">
      <c r="B73" s="115" t="s">
        <v>39</v>
      </c>
      <c r="C73" s="116">
        <f>SUM(C49:C72)</f>
        <v>13097</v>
      </c>
      <c r="D73" s="116">
        <f>SUM(D49:D72)</f>
        <v>406002</v>
      </c>
      <c r="E73" s="117">
        <f>+C73+D73</f>
        <v>419099</v>
      </c>
      <c r="F73" s="118">
        <f t="shared" si="1"/>
        <v>2.8858453663823898E-2</v>
      </c>
      <c r="G73" s="119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11" t="s">
        <v>134</v>
      </c>
      <c r="C77" s="312"/>
      <c r="D77" s="312"/>
      <c r="E77" s="312"/>
      <c r="F77" s="120"/>
      <c r="G77" s="121"/>
    </row>
    <row r="78" spans="2:11">
      <c r="B78" s="309" t="s">
        <v>126</v>
      </c>
      <c r="C78" s="310"/>
      <c r="D78" s="122"/>
      <c r="E78" s="122"/>
      <c r="F78" s="122"/>
      <c r="G78" s="123"/>
    </row>
    <row r="79" spans="2:11">
      <c r="B79" s="90"/>
      <c r="C79" s="94"/>
      <c r="D79" s="95"/>
      <c r="E79" s="95"/>
      <c r="F79" s="106"/>
      <c r="G79" s="107"/>
    </row>
    <row r="80" spans="2:11" ht="38.25">
      <c r="B80" s="108" t="s">
        <v>14</v>
      </c>
      <c r="C80" s="109" t="s">
        <v>40</v>
      </c>
      <c r="D80" s="109" t="s">
        <v>41</v>
      </c>
      <c r="E80" s="109" t="s">
        <v>39</v>
      </c>
      <c r="F80" s="109" t="s">
        <v>10</v>
      </c>
      <c r="G80" s="109" t="s">
        <v>58</v>
      </c>
    </row>
    <row r="81" spans="2:7">
      <c r="B81" s="124" t="s">
        <v>15</v>
      </c>
      <c r="C81" s="111">
        <v>656</v>
      </c>
      <c r="D81" s="111">
        <v>13287</v>
      </c>
      <c r="E81" s="114">
        <f t="shared" ref="E81:E104" si="2">SUM(C81:D81)</f>
        <v>13943</v>
      </c>
      <c r="F81" s="112">
        <f t="shared" ref="F81:F105" si="3">+E81/G81</f>
        <v>1.9579372780416975E-2</v>
      </c>
      <c r="G81" s="111">
        <v>712127</v>
      </c>
    </row>
    <row r="82" spans="2:7">
      <c r="B82" s="124" t="s">
        <v>16</v>
      </c>
      <c r="C82" s="111">
        <v>21</v>
      </c>
      <c r="D82" s="111">
        <v>2162</v>
      </c>
      <c r="E82" s="114">
        <f t="shared" si="2"/>
        <v>2183</v>
      </c>
      <c r="F82" s="112">
        <f t="shared" si="3"/>
        <v>1.1887323636878475E-2</v>
      </c>
      <c r="G82" s="111">
        <v>183641</v>
      </c>
    </row>
    <row r="83" spans="2:7">
      <c r="B83" s="124" t="s">
        <v>17</v>
      </c>
      <c r="C83" s="111">
        <v>3</v>
      </c>
      <c r="D83" s="111">
        <v>2658</v>
      </c>
      <c r="E83" s="114">
        <f t="shared" si="2"/>
        <v>2661</v>
      </c>
      <c r="F83" s="112">
        <f t="shared" si="3"/>
        <v>1.1817002984226234E-2</v>
      </c>
      <c r="G83" s="111">
        <v>225184</v>
      </c>
    </row>
    <row r="84" spans="2:7">
      <c r="B84" s="124" t="s">
        <v>18</v>
      </c>
      <c r="C84" s="111">
        <v>88</v>
      </c>
      <c r="D84" s="111">
        <v>1927</v>
      </c>
      <c r="E84" s="114">
        <f t="shared" si="2"/>
        <v>2015</v>
      </c>
      <c r="F84" s="112">
        <f t="shared" si="3"/>
        <v>1.2247453259098977E-2</v>
      </c>
      <c r="G84" s="111">
        <v>164524</v>
      </c>
    </row>
    <row r="85" spans="2:7">
      <c r="B85" s="124" t="s">
        <v>19</v>
      </c>
      <c r="C85" s="111">
        <v>327</v>
      </c>
      <c r="D85" s="111">
        <v>9946</v>
      </c>
      <c r="E85" s="114">
        <f t="shared" si="2"/>
        <v>10273</v>
      </c>
      <c r="F85" s="112">
        <f t="shared" si="3"/>
        <v>2.2401713110660929E-2</v>
      </c>
      <c r="G85" s="111">
        <v>458581</v>
      </c>
    </row>
    <row r="86" spans="2:7">
      <c r="B86" s="124" t="s">
        <v>20</v>
      </c>
      <c r="C86" s="111">
        <v>91</v>
      </c>
      <c r="D86" s="111">
        <v>4132</v>
      </c>
      <c r="E86" s="114">
        <f t="shared" si="2"/>
        <v>4223</v>
      </c>
      <c r="F86" s="112">
        <f t="shared" si="3"/>
        <v>1.0320010752556787E-2</v>
      </c>
      <c r="G86" s="111">
        <v>409205</v>
      </c>
    </row>
    <row r="87" spans="2:7">
      <c r="B87" s="124" t="s">
        <v>21</v>
      </c>
      <c r="C87" s="111">
        <v>94</v>
      </c>
      <c r="D87" s="111">
        <v>10160</v>
      </c>
      <c r="E87" s="114">
        <f t="shared" si="2"/>
        <v>10254</v>
      </c>
      <c r="F87" s="112">
        <f t="shared" si="3"/>
        <v>1.7071250076998765E-2</v>
      </c>
      <c r="G87" s="111">
        <v>600659</v>
      </c>
    </row>
    <row r="88" spans="2:7">
      <c r="B88" s="124" t="s">
        <v>22</v>
      </c>
      <c r="C88" s="111">
        <v>167</v>
      </c>
      <c r="D88" s="111">
        <v>6008</v>
      </c>
      <c r="E88" s="114">
        <f t="shared" si="2"/>
        <v>6175</v>
      </c>
      <c r="F88" s="112">
        <f t="shared" si="3"/>
        <v>1.156167851231623E-2</v>
      </c>
      <c r="G88" s="111">
        <v>534092</v>
      </c>
    </row>
    <row r="89" spans="2:7">
      <c r="B89" s="124" t="s">
        <v>23</v>
      </c>
      <c r="C89" s="111">
        <v>6</v>
      </c>
      <c r="D89" s="111">
        <v>1202</v>
      </c>
      <c r="E89" s="114">
        <f t="shared" si="2"/>
        <v>1208</v>
      </c>
      <c r="F89" s="112">
        <f t="shared" si="3"/>
        <v>4.8081515682216205E-2</v>
      </c>
      <c r="G89" s="111">
        <v>25124</v>
      </c>
    </row>
    <row r="90" spans="2:7">
      <c r="B90" s="124" t="s">
        <v>24</v>
      </c>
      <c r="C90" s="111">
        <v>1282</v>
      </c>
      <c r="D90" s="111">
        <v>149880</v>
      </c>
      <c r="E90" s="114">
        <f t="shared" si="2"/>
        <v>151162</v>
      </c>
      <c r="F90" s="112">
        <f t="shared" si="3"/>
        <v>4.1465561627910485E-2</v>
      </c>
      <c r="G90" s="111">
        <v>3645483</v>
      </c>
    </row>
    <row r="91" spans="2:7">
      <c r="B91" s="124" t="s">
        <v>25</v>
      </c>
      <c r="C91" s="111">
        <v>244</v>
      </c>
      <c r="D91" s="111">
        <v>7519</v>
      </c>
      <c r="E91" s="114">
        <f t="shared" si="2"/>
        <v>7763</v>
      </c>
      <c r="F91" s="112">
        <f t="shared" si="3"/>
        <v>1.9493074597482951E-2</v>
      </c>
      <c r="G91" s="111">
        <v>398244</v>
      </c>
    </row>
    <row r="92" spans="2:7">
      <c r="B92" s="124" t="s">
        <v>26</v>
      </c>
      <c r="C92" s="111">
        <v>68</v>
      </c>
      <c r="D92" s="111">
        <v>8240</v>
      </c>
      <c r="E92" s="114">
        <f t="shared" si="2"/>
        <v>8308</v>
      </c>
      <c r="F92" s="112">
        <f t="shared" si="3"/>
        <v>1.8504742007189854E-2</v>
      </c>
      <c r="G92" s="111">
        <v>448966</v>
      </c>
    </row>
    <row r="93" spans="2:7">
      <c r="B93" s="124" t="s">
        <v>27</v>
      </c>
      <c r="C93" s="111">
        <v>2</v>
      </c>
      <c r="D93" s="111">
        <v>4630</v>
      </c>
      <c r="E93" s="114">
        <f t="shared" si="2"/>
        <v>4632</v>
      </c>
      <c r="F93" s="112">
        <f t="shared" si="3"/>
        <v>5.9528475867962963E-3</v>
      </c>
      <c r="G93" s="111">
        <v>778115</v>
      </c>
    </row>
    <row r="94" spans="2:7">
      <c r="B94" s="124" t="s">
        <v>28</v>
      </c>
      <c r="C94" s="111">
        <v>61</v>
      </c>
      <c r="D94" s="111">
        <v>12995</v>
      </c>
      <c r="E94" s="114">
        <f t="shared" si="2"/>
        <v>13056</v>
      </c>
      <c r="F94" s="112">
        <f t="shared" si="3"/>
        <v>9.5314576063309439E-3</v>
      </c>
      <c r="G94" s="111">
        <v>1369780</v>
      </c>
    </row>
    <row r="95" spans="2:7">
      <c r="B95" s="124" t="s">
        <v>29</v>
      </c>
      <c r="C95" s="111">
        <v>23</v>
      </c>
      <c r="D95" s="111">
        <v>909</v>
      </c>
      <c r="E95" s="114">
        <f t="shared" si="2"/>
        <v>932</v>
      </c>
      <c r="F95" s="112">
        <f t="shared" si="3"/>
        <v>6.2998512910639451E-3</v>
      </c>
      <c r="G95" s="111">
        <v>147940</v>
      </c>
    </row>
    <row r="96" spans="2:7">
      <c r="B96" s="124" t="s">
        <v>30</v>
      </c>
      <c r="C96" s="111">
        <v>7</v>
      </c>
      <c r="D96" s="111">
        <v>1964</v>
      </c>
      <c r="E96" s="114">
        <f t="shared" si="2"/>
        <v>1971</v>
      </c>
      <c r="F96" s="112">
        <f t="shared" si="3"/>
        <v>1.9007300114757417E-2</v>
      </c>
      <c r="G96" s="111">
        <v>103697</v>
      </c>
    </row>
    <row r="97" spans="2:7">
      <c r="B97" s="124" t="s">
        <v>31</v>
      </c>
      <c r="C97" s="111">
        <v>1</v>
      </c>
      <c r="D97" s="111">
        <v>1578</v>
      </c>
      <c r="E97" s="114">
        <f t="shared" si="2"/>
        <v>1579</v>
      </c>
      <c r="F97" s="112">
        <f t="shared" si="3"/>
        <v>1.1576585823631191E-2</v>
      </c>
      <c r="G97" s="111">
        <v>136396</v>
      </c>
    </row>
    <row r="98" spans="2:7">
      <c r="B98" s="124" t="s">
        <v>32</v>
      </c>
      <c r="C98" s="111">
        <v>0</v>
      </c>
      <c r="D98" s="111">
        <v>1972</v>
      </c>
      <c r="E98" s="114">
        <f t="shared" si="2"/>
        <v>1972</v>
      </c>
      <c r="F98" s="112">
        <f t="shared" si="3"/>
        <v>2.349493048026402E-2</v>
      </c>
      <c r="G98" s="111">
        <v>83933</v>
      </c>
    </row>
    <row r="99" spans="2:7">
      <c r="B99" s="124" t="s">
        <v>33</v>
      </c>
      <c r="C99" s="111">
        <v>7371</v>
      </c>
      <c r="D99" s="111">
        <v>209248</v>
      </c>
      <c r="E99" s="114">
        <f t="shared" si="2"/>
        <v>216619</v>
      </c>
      <c r="F99" s="112">
        <f t="shared" si="3"/>
        <v>8.4081858892274042E-2</v>
      </c>
      <c r="G99" s="111">
        <v>2576287</v>
      </c>
    </row>
    <row r="100" spans="2:7">
      <c r="B100" s="124" t="s">
        <v>34</v>
      </c>
      <c r="C100" s="111">
        <v>36</v>
      </c>
      <c r="D100" s="111">
        <v>3024</v>
      </c>
      <c r="E100" s="114">
        <f t="shared" si="2"/>
        <v>3060</v>
      </c>
      <c r="F100" s="112">
        <f t="shared" si="3"/>
        <v>9.9127612223147265E-3</v>
      </c>
      <c r="G100" s="111">
        <v>308693</v>
      </c>
    </row>
    <row r="101" spans="2:7">
      <c r="B101" s="124" t="s">
        <v>35</v>
      </c>
      <c r="C101" s="111">
        <v>7</v>
      </c>
      <c r="D101" s="111">
        <v>7703</v>
      </c>
      <c r="E101" s="114">
        <f t="shared" si="2"/>
        <v>7710</v>
      </c>
      <c r="F101" s="112">
        <f t="shared" si="3"/>
        <v>2.0950346862746695E-2</v>
      </c>
      <c r="G101" s="111">
        <v>368013</v>
      </c>
    </row>
    <row r="102" spans="2:7">
      <c r="B102" s="124" t="s">
        <v>36</v>
      </c>
      <c r="C102" s="111">
        <v>35</v>
      </c>
      <c r="D102" s="111">
        <v>1606</v>
      </c>
      <c r="E102" s="114">
        <f t="shared" si="2"/>
        <v>1641</v>
      </c>
      <c r="F102" s="112">
        <f t="shared" si="3"/>
        <v>9.2989256085951304E-3</v>
      </c>
      <c r="G102" s="111">
        <v>176472</v>
      </c>
    </row>
    <row r="103" spans="2:7">
      <c r="B103" s="124" t="s">
        <v>37</v>
      </c>
      <c r="C103" s="111">
        <v>317</v>
      </c>
      <c r="D103" s="111">
        <v>10714</v>
      </c>
      <c r="E103" s="114">
        <f t="shared" si="2"/>
        <v>11031</v>
      </c>
      <c r="F103" s="112">
        <f t="shared" si="3"/>
        <v>2.186161642385891E-2</v>
      </c>
      <c r="G103" s="111">
        <v>504583</v>
      </c>
    </row>
    <row r="104" spans="2:7">
      <c r="B104" s="124" t="s">
        <v>38</v>
      </c>
      <c r="C104" s="111">
        <v>0</v>
      </c>
      <c r="D104" s="111">
        <v>737</v>
      </c>
      <c r="E104" s="114">
        <f t="shared" si="2"/>
        <v>737</v>
      </c>
      <c r="F104" s="112">
        <f t="shared" si="3"/>
        <v>8.0655752057433028E-3</v>
      </c>
      <c r="G104" s="111">
        <v>91376</v>
      </c>
    </row>
    <row r="105" spans="2:7">
      <c r="B105" s="115" t="s">
        <v>39</v>
      </c>
      <c r="C105" s="116">
        <f>SUM(C81:C104)</f>
        <v>10907</v>
      </c>
      <c r="D105" s="116">
        <f>SUM(D81:D104)</f>
        <v>474201</v>
      </c>
      <c r="E105" s="117">
        <f>+C105+D105</f>
        <v>485108</v>
      </c>
      <c r="F105" s="118">
        <f t="shared" si="3"/>
        <v>3.356889762485455E-2</v>
      </c>
      <c r="G105" s="119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11" t="s">
        <v>135</v>
      </c>
      <c r="C111" s="312"/>
      <c r="D111" s="312"/>
      <c r="E111" s="312"/>
      <c r="F111" s="120"/>
      <c r="G111" s="121"/>
    </row>
    <row r="112" spans="2:7">
      <c r="B112" s="309" t="s">
        <v>126</v>
      </c>
      <c r="C112" s="310"/>
      <c r="D112" s="122"/>
      <c r="E112" s="122"/>
      <c r="F112" s="122"/>
      <c r="G112" s="123"/>
    </row>
    <row r="113" spans="2:7">
      <c r="B113" s="90"/>
      <c r="C113" s="94"/>
      <c r="D113" s="95"/>
      <c r="E113" s="95"/>
      <c r="F113" s="106"/>
      <c r="G113" s="107"/>
    </row>
    <row r="114" spans="2:7" ht="38.25">
      <c r="B114" s="108" t="s">
        <v>14</v>
      </c>
      <c r="C114" s="109" t="s">
        <v>40</v>
      </c>
      <c r="D114" s="109" t="s">
        <v>41</v>
      </c>
      <c r="E114" s="109" t="s">
        <v>39</v>
      </c>
      <c r="F114" s="109" t="s">
        <v>10</v>
      </c>
      <c r="G114" s="109" t="s">
        <v>54</v>
      </c>
    </row>
    <row r="115" spans="2:7">
      <c r="B115" s="110" t="s">
        <v>15</v>
      </c>
      <c r="C115" s="111">
        <v>334</v>
      </c>
      <c r="D115" s="111">
        <v>15320</v>
      </c>
      <c r="E115" s="142">
        <f t="shared" ref="E115:E139" si="4">SUM(C115:D115)</f>
        <v>15654</v>
      </c>
      <c r="F115" s="125">
        <f t="shared" ref="F115:F139" si="5">+E115/G115</f>
        <v>2.1770603427055127E-2</v>
      </c>
      <c r="G115" s="111">
        <v>719043</v>
      </c>
    </row>
    <row r="116" spans="2:7">
      <c r="B116" s="110" t="s">
        <v>16</v>
      </c>
      <c r="C116" s="111">
        <v>21</v>
      </c>
      <c r="D116" s="111">
        <v>2832</v>
      </c>
      <c r="E116" s="142">
        <f t="shared" si="4"/>
        <v>2853</v>
      </c>
      <c r="F116" s="125">
        <f t="shared" si="5"/>
        <v>1.5385942867620491E-2</v>
      </c>
      <c r="G116" s="111">
        <v>185429</v>
      </c>
    </row>
    <row r="117" spans="2:7">
      <c r="B117" s="110" t="s">
        <v>17</v>
      </c>
      <c r="C117" s="111">
        <v>73</v>
      </c>
      <c r="D117" s="111">
        <v>5008</v>
      </c>
      <c r="E117" s="142">
        <f t="shared" si="4"/>
        <v>5081</v>
      </c>
      <c r="F117" s="125">
        <f t="shared" si="5"/>
        <v>2.234634414513469E-2</v>
      </c>
      <c r="G117" s="111">
        <v>227375</v>
      </c>
    </row>
    <row r="118" spans="2:7">
      <c r="B118" s="110" t="s">
        <v>18</v>
      </c>
      <c r="C118" s="111">
        <v>40</v>
      </c>
      <c r="D118" s="111">
        <v>2931</v>
      </c>
      <c r="E118" s="142">
        <f t="shared" si="4"/>
        <v>2971</v>
      </c>
      <c r="F118" s="125">
        <f t="shared" si="5"/>
        <v>1.788401574708354E-2</v>
      </c>
      <c r="G118" s="111">
        <v>166126</v>
      </c>
    </row>
    <row r="119" spans="2:7">
      <c r="B119" s="110" t="s">
        <v>19</v>
      </c>
      <c r="C119" s="111">
        <v>145</v>
      </c>
      <c r="D119" s="111">
        <v>11724</v>
      </c>
      <c r="E119" s="142">
        <f t="shared" si="4"/>
        <v>11869</v>
      </c>
      <c r="F119" s="125">
        <f t="shared" si="5"/>
        <v>2.5632940780110445E-2</v>
      </c>
      <c r="G119" s="111">
        <v>463037</v>
      </c>
    </row>
    <row r="120" spans="2:7">
      <c r="B120" s="110" t="s">
        <v>20</v>
      </c>
      <c r="C120" s="111">
        <v>73</v>
      </c>
      <c r="D120" s="111">
        <v>5511</v>
      </c>
      <c r="E120" s="142">
        <f t="shared" si="4"/>
        <v>5584</v>
      </c>
      <c r="F120" s="125">
        <f t="shared" si="5"/>
        <v>1.3514658224845769E-2</v>
      </c>
      <c r="G120" s="111">
        <v>413181</v>
      </c>
    </row>
    <row r="121" spans="2:7">
      <c r="B121" s="110" t="s">
        <v>55</v>
      </c>
      <c r="C121" s="111">
        <v>161</v>
      </c>
      <c r="D121" s="111">
        <v>13340</v>
      </c>
      <c r="E121" s="142">
        <f t="shared" si="4"/>
        <v>13501</v>
      </c>
      <c r="F121" s="125">
        <f t="shared" si="5"/>
        <v>2.226076805503114E-2</v>
      </c>
      <c r="G121" s="111">
        <v>606493</v>
      </c>
    </row>
    <row r="122" spans="2:7">
      <c r="B122" s="110" t="s">
        <v>22</v>
      </c>
      <c r="C122" s="111">
        <v>139</v>
      </c>
      <c r="D122" s="111">
        <v>6697</v>
      </c>
      <c r="E122" s="142">
        <f t="shared" si="4"/>
        <v>6836</v>
      </c>
      <c r="F122" s="125">
        <f t="shared" si="5"/>
        <v>1.2676160807001928E-2</v>
      </c>
      <c r="G122" s="111">
        <v>539280</v>
      </c>
    </row>
    <row r="123" spans="2:7">
      <c r="B123" s="110" t="s">
        <v>23</v>
      </c>
      <c r="C123" s="111">
        <v>74</v>
      </c>
      <c r="D123" s="111">
        <v>1121</v>
      </c>
      <c r="E123" s="142">
        <f t="shared" si="4"/>
        <v>1195</v>
      </c>
      <c r="F123" s="125">
        <f t="shared" si="5"/>
        <v>4.709545203751872E-2</v>
      </c>
      <c r="G123" s="111">
        <v>25374</v>
      </c>
    </row>
    <row r="124" spans="2:7">
      <c r="B124" s="110" t="s">
        <v>24</v>
      </c>
      <c r="C124" s="111">
        <v>1965</v>
      </c>
      <c r="D124" s="111">
        <v>161850</v>
      </c>
      <c r="E124" s="142">
        <f t="shared" si="4"/>
        <v>163815</v>
      </c>
      <c r="F124" s="125">
        <f t="shared" si="5"/>
        <v>4.4504533042676701E-2</v>
      </c>
      <c r="G124" s="111">
        <v>3680861</v>
      </c>
    </row>
    <row r="125" spans="2:7">
      <c r="B125" s="110" t="s">
        <v>25</v>
      </c>
      <c r="C125" s="111">
        <v>222</v>
      </c>
      <c r="D125" s="111">
        <v>8749</v>
      </c>
      <c r="E125" s="142">
        <f t="shared" si="4"/>
        <v>8971</v>
      </c>
      <c r="F125" s="125">
        <f t="shared" si="5"/>
        <v>2.2309593796783996E-2</v>
      </c>
      <c r="G125" s="111">
        <v>402114</v>
      </c>
    </row>
    <row r="126" spans="2:7">
      <c r="B126" s="110" t="s">
        <v>26</v>
      </c>
      <c r="C126" s="111">
        <v>79</v>
      </c>
      <c r="D126" s="111">
        <v>10290</v>
      </c>
      <c r="E126" s="142">
        <f t="shared" si="4"/>
        <v>10369</v>
      </c>
      <c r="F126" s="125">
        <f t="shared" si="5"/>
        <v>2.2873063212508381E-2</v>
      </c>
      <c r="G126" s="111">
        <v>453328</v>
      </c>
    </row>
    <row r="127" spans="2:7">
      <c r="B127" s="110" t="s">
        <v>27</v>
      </c>
      <c r="C127" s="111">
        <v>32</v>
      </c>
      <c r="D127" s="111">
        <v>6435</v>
      </c>
      <c r="E127" s="142">
        <f t="shared" si="4"/>
        <v>6467</v>
      </c>
      <c r="F127" s="125">
        <f t="shared" si="5"/>
        <v>8.2311807359569077E-3</v>
      </c>
      <c r="G127" s="111">
        <v>785671</v>
      </c>
    </row>
    <row r="128" spans="2:7">
      <c r="B128" s="110" t="s">
        <v>28</v>
      </c>
      <c r="C128" s="111">
        <v>168</v>
      </c>
      <c r="D128" s="111">
        <v>18964</v>
      </c>
      <c r="E128" s="142">
        <f t="shared" si="4"/>
        <v>19132</v>
      </c>
      <c r="F128" s="125">
        <f t="shared" si="5"/>
        <v>1.3832924703396846E-2</v>
      </c>
      <c r="G128" s="111">
        <v>1383077</v>
      </c>
    </row>
    <row r="129" spans="2:7">
      <c r="B129" s="110" t="s">
        <v>29</v>
      </c>
      <c r="C129" s="111">
        <v>26</v>
      </c>
      <c r="D129" s="111">
        <v>1736</v>
      </c>
      <c r="E129" s="142">
        <f t="shared" si="4"/>
        <v>1762</v>
      </c>
      <c r="F129" s="125">
        <f t="shared" si="5"/>
        <v>1.1795342111781284E-2</v>
      </c>
      <c r="G129" s="111">
        <v>149381</v>
      </c>
    </row>
    <row r="130" spans="2:7">
      <c r="B130" s="110" t="s">
        <v>30</v>
      </c>
      <c r="C130" s="111">
        <v>14</v>
      </c>
      <c r="D130" s="111">
        <v>2311</v>
      </c>
      <c r="E130" s="142">
        <f t="shared" si="4"/>
        <v>2325</v>
      </c>
      <c r="F130" s="125">
        <f t="shared" si="5"/>
        <v>2.2204395037675843E-2</v>
      </c>
      <c r="G130" s="111">
        <v>104709</v>
      </c>
    </row>
    <row r="131" spans="2:7">
      <c r="B131" s="113" t="s">
        <v>31</v>
      </c>
      <c r="C131" s="111">
        <v>4</v>
      </c>
      <c r="D131" s="111">
        <v>2127</v>
      </c>
      <c r="E131" s="142">
        <f t="shared" si="4"/>
        <v>2131</v>
      </c>
      <c r="F131" s="125">
        <f t="shared" si="5"/>
        <v>1.547286258849156E-2</v>
      </c>
      <c r="G131" s="111">
        <v>137725</v>
      </c>
    </row>
    <row r="132" spans="2:7">
      <c r="B132" s="110" t="s">
        <v>32</v>
      </c>
      <c r="C132" s="111">
        <v>11</v>
      </c>
      <c r="D132" s="111">
        <v>3183</v>
      </c>
      <c r="E132" s="142">
        <f t="shared" si="4"/>
        <v>3194</v>
      </c>
      <c r="F132" s="125">
        <f t="shared" si="5"/>
        <v>3.7685981617169892E-2</v>
      </c>
      <c r="G132" s="111">
        <v>84753</v>
      </c>
    </row>
    <row r="133" spans="2:7">
      <c r="B133" s="110" t="s">
        <v>33</v>
      </c>
      <c r="C133" s="111">
        <v>8505</v>
      </c>
      <c r="D133" s="111">
        <v>233464</v>
      </c>
      <c r="E133" s="142">
        <f t="shared" si="4"/>
        <v>241969</v>
      </c>
      <c r="F133" s="125">
        <f t="shared" si="5"/>
        <v>9.3018848340630997E-2</v>
      </c>
      <c r="G133" s="111">
        <v>2601290</v>
      </c>
    </row>
    <row r="134" spans="2:7">
      <c r="B134" s="110" t="s">
        <v>34</v>
      </c>
      <c r="C134" s="111">
        <v>21</v>
      </c>
      <c r="D134" s="111">
        <v>4807</v>
      </c>
      <c r="E134" s="142">
        <f t="shared" si="4"/>
        <v>4828</v>
      </c>
      <c r="F134" s="125">
        <f t="shared" si="5"/>
        <v>1.5489550649033989E-2</v>
      </c>
      <c r="G134" s="111">
        <v>311694</v>
      </c>
    </row>
    <row r="135" spans="2:7">
      <c r="B135" s="110" t="s">
        <v>35</v>
      </c>
      <c r="C135" s="111">
        <v>118</v>
      </c>
      <c r="D135" s="111">
        <v>9458</v>
      </c>
      <c r="E135" s="142">
        <f t="shared" si="4"/>
        <v>9576</v>
      </c>
      <c r="F135" s="125">
        <f t="shared" si="5"/>
        <v>2.5770338276056945E-2</v>
      </c>
      <c r="G135" s="111">
        <v>371590</v>
      </c>
    </row>
    <row r="136" spans="2:7">
      <c r="B136" s="110" t="s">
        <v>36</v>
      </c>
      <c r="C136" s="111">
        <v>30</v>
      </c>
      <c r="D136" s="111">
        <v>2501</v>
      </c>
      <c r="E136" s="142">
        <f t="shared" si="4"/>
        <v>2531</v>
      </c>
      <c r="F136" s="125">
        <f t="shared" si="5"/>
        <v>1.4203939615017678E-2</v>
      </c>
      <c r="G136" s="111">
        <v>178190</v>
      </c>
    </row>
    <row r="137" spans="2:7">
      <c r="B137" s="110" t="s">
        <v>37</v>
      </c>
      <c r="C137" s="111">
        <v>245</v>
      </c>
      <c r="D137" s="111">
        <v>14107</v>
      </c>
      <c r="E137" s="142">
        <f t="shared" si="4"/>
        <v>14352</v>
      </c>
      <c r="F137" s="125">
        <f t="shared" si="5"/>
        <v>2.8169622265621166E-2</v>
      </c>
      <c r="G137" s="111">
        <v>509485</v>
      </c>
    </row>
    <row r="138" spans="2:7">
      <c r="B138" s="110" t="s">
        <v>38</v>
      </c>
      <c r="C138" s="111">
        <v>15</v>
      </c>
      <c r="D138" s="111">
        <v>1586</v>
      </c>
      <c r="E138" s="142">
        <f t="shared" si="4"/>
        <v>1601</v>
      </c>
      <c r="F138" s="125">
        <f t="shared" si="5"/>
        <v>1.7351439811854469E-2</v>
      </c>
      <c r="G138" s="111">
        <v>92269</v>
      </c>
    </row>
    <row r="139" spans="2:7">
      <c r="B139" s="115" t="s">
        <v>39</v>
      </c>
      <c r="C139" s="116">
        <f>SUM(C115:C138)</f>
        <v>12515</v>
      </c>
      <c r="D139" s="116">
        <f>SUM(D115:D138)</f>
        <v>546052</v>
      </c>
      <c r="E139" s="117">
        <f t="shared" si="4"/>
        <v>558567</v>
      </c>
      <c r="F139" s="118">
        <f t="shared" si="5"/>
        <v>3.8280365761514855E-2</v>
      </c>
      <c r="G139" s="119">
        <f>SUM(G115:G138)</f>
        <v>14591475</v>
      </c>
    </row>
    <row r="143" spans="2:7" ht="66" customHeight="1">
      <c r="B143" s="311" t="s">
        <v>136</v>
      </c>
      <c r="C143" s="312"/>
      <c r="D143" s="312"/>
      <c r="E143" s="312"/>
      <c r="F143" s="120"/>
      <c r="G143" s="121"/>
    </row>
    <row r="144" spans="2:7">
      <c r="B144" s="309" t="s">
        <v>126</v>
      </c>
      <c r="C144" s="310"/>
      <c r="D144" s="122"/>
      <c r="E144" s="122"/>
      <c r="F144" s="122"/>
      <c r="G144" s="123"/>
    </row>
    <row r="145" spans="2:7">
      <c r="B145" s="90"/>
      <c r="C145" s="94"/>
      <c r="D145" s="95"/>
      <c r="E145" s="95"/>
      <c r="F145" s="106"/>
      <c r="G145" s="107"/>
    </row>
    <row r="146" spans="2:7" ht="38.25">
      <c r="B146" s="108" t="s">
        <v>14</v>
      </c>
      <c r="C146" s="109" t="s">
        <v>40</v>
      </c>
      <c r="D146" s="109" t="s">
        <v>41</v>
      </c>
      <c r="E146" s="109" t="s">
        <v>39</v>
      </c>
      <c r="F146" s="109" t="s">
        <v>10</v>
      </c>
      <c r="G146" s="109" t="s">
        <v>77</v>
      </c>
    </row>
    <row r="147" spans="2:7">
      <c r="B147" s="110" t="s">
        <v>15</v>
      </c>
      <c r="C147" s="111">
        <v>7</v>
      </c>
      <c r="D147" s="111">
        <v>14834</v>
      </c>
      <c r="E147" s="142">
        <f>SUM(C147:D147)</f>
        <v>14841</v>
      </c>
      <c r="F147" s="125">
        <f>+E147/G147</f>
        <v>2.0540437299142175E-2</v>
      </c>
      <c r="G147" s="111">
        <v>722526</v>
      </c>
    </row>
    <row r="148" spans="2:7">
      <c r="B148" s="110" t="s">
        <v>16</v>
      </c>
      <c r="C148" s="111">
        <v>18</v>
      </c>
      <c r="D148" s="111">
        <v>3013</v>
      </c>
      <c r="E148" s="142">
        <f t="shared" ref="E148:E170" si="6">SUM(C148:D148)</f>
        <v>3031</v>
      </c>
      <c r="F148" s="125">
        <f t="shared" ref="F148:F170" si="7">+E148/G148</f>
        <v>1.6266925706680119E-2</v>
      </c>
      <c r="G148" s="111">
        <v>186329</v>
      </c>
    </row>
    <row r="149" spans="2:7">
      <c r="B149" s="110" t="s">
        <v>17</v>
      </c>
      <c r="C149" s="111">
        <v>0</v>
      </c>
      <c r="D149" s="111">
        <v>4984</v>
      </c>
      <c r="E149" s="142">
        <f t="shared" si="6"/>
        <v>4984</v>
      </c>
      <c r="F149" s="125">
        <f t="shared" si="7"/>
        <v>2.1813916438344173E-2</v>
      </c>
      <c r="G149" s="111">
        <v>228478</v>
      </c>
    </row>
    <row r="150" spans="2:7">
      <c r="B150" s="110" t="s">
        <v>18</v>
      </c>
      <c r="C150" s="111">
        <v>30</v>
      </c>
      <c r="D150" s="111">
        <v>3347</v>
      </c>
      <c r="E150" s="142">
        <f t="shared" si="6"/>
        <v>3377</v>
      </c>
      <c r="F150" s="125">
        <f t="shared" si="7"/>
        <v>2.0229672982573846E-2</v>
      </c>
      <c r="G150" s="111">
        <v>166933</v>
      </c>
    </row>
    <row r="151" spans="2:7">
      <c r="B151" s="110" t="s">
        <v>19</v>
      </c>
      <c r="C151" s="111">
        <v>87</v>
      </c>
      <c r="D151" s="111">
        <v>12542</v>
      </c>
      <c r="E151" s="142">
        <f t="shared" si="6"/>
        <v>12629</v>
      </c>
      <c r="F151" s="125">
        <f t="shared" si="7"/>
        <v>2.7142737399549949E-2</v>
      </c>
      <c r="G151" s="111">
        <v>465281</v>
      </c>
    </row>
    <row r="152" spans="2:7">
      <c r="B152" s="110" t="s">
        <v>20</v>
      </c>
      <c r="C152" s="111">
        <v>57</v>
      </c>
      <c r="D152" s="111">
        <v>5959</v>
      </c>
      <c r="E152" s="142">
        <f t="shared" si="6"/>
        <v>6016</v>
      </c>
      <c r="F152" s="125">
        <f t="shared" si="7"/>
        <v>1.448996107749817E-2</v>
      </c>
      <c r="G152" s="111">
        <v>415184</v>
      </c>
    </row>
    <row r="153" spans="2:7">
      <c r="B153" s="110" t="s">
        <v>55</v>
      </c>
      <c r="C153" s="111">
        <v>1</v>
      </c>
      <c r="D153" s="111">
        <v>17399</v>
      </c>
      <c r="E153" s="142">
        <f t="shared" si="6"/>
        <v>17400</v>
      </c>
      <c r="F153" s="125">
        <f t="shared" si="7"/>
        <v>2.8551222369718639E-2</v>
      </c>
      <c r="G153" s="111">
        <v>609431</v>
      </c>
    </row>
    <row r="154" spans="2:7">
      <c r="B154" s="110" t="s">
        <v>22</v>
      </c>
      <c r="C154" s="111">
        <v>117</v>
      </c>
      <c r="D154" s="111">
        <v>7140</v>
      </c>
      <c r="E154" s="142">
        <f t="shared" si="6"/>
        <v>7257</v>
      </c>
      <c r="F154" s="125">
        <f t="shared" si="7"/>
        <v>1.3391942689793003E-2</v>
      </c>
      <c r="G154" s="111">
        <v>541893</v>
      </c>
    </row>
    <row r="155" spans="2:7">
      <c r="B155" s="110" t="s">
        <v>23</v>
      </c>
      <c r="C155" s="111">
        <v>31</v>
      </c>
      <c r="D155" s="111">
        <v>1281</v>
      </c>
      <c r="E155" s="142">
        <f t="shared" si="6"/>
        <v>1312</v>
      </c>
      <c r="F155" s="125">
        <f t="shared" si="7"/>
        <v>5.1450980392156863E-2</v>
      </c>
      <c r="G155" s="111">
        <v>25500</v>
      </c>
    </row>
    <row r="156" spans="2:7">
      <c r="B156" s="110" t="s">
        <v>24</v>
      </c>
      <c r="C156" s="111">
        <v>344</v>
      </c>
      <c r="D156" s="111">
        <v>174109</v>
      </c>
      <c r="E156" s="142">
        <f t="shared" si="6"/>
        <v>174453</v>
      </c>
      <c r="F156" s="125">
        <f t="shared" si="7"/>
        <v>4.7166311855208809E-2</v>
      </c>
      <c r="G156" s="111">
        <v>3698678</v>
      </c>
    </row>
    <row r="157" spans="2:7">
      <c r="B157" s="110" t="s">
        <v>25</v>
      </c>
      <c r="C157" s="111">
        <v>126</v>
      </c>
      <c r="D157" s="111">
        <v>9607</v>
      </c>
      <c r="E157" s="142">
        <f t="shared" si="6"/>
        <v>9733</v>
      </c>
      <c r="F157" s="125">
        <f t="shared" si="7"/>
        <v>2.408782788822535E-2</v>
      </c>
      <c r="G157" s="111">
        <v>404063</v>
      </c>
    </row>
    <row r="158" spans="2:7">
      <c r="B158" s="110" t="s">
        <v>26</v>
      </c>
      <c r="C158" s="111">
        <v>129</v>
      </c>
      <c r="D158" s="111">
        <v>13046</v>
      </c>
      <c r="E158" s="142">
        <f t="shared" si="6"/>
        <v>13175</v>
      </c>
      <c r="F158" s="125">
        <f t="shared" si="7"/>
        <v>2.8922671642610174E-2</v>
      </c>
      <c r="G158" s="111">
        <v>455525</v>
      </c>
    </row>
    <row r="159" spans="2:7">
      <c r="B159" s="110" t="s">
        <v>27</v>
      </c>
      <c r="C159" s="111">
        <v>1</v>
      </c>
      <c r="D159" s="111">
        <v>8394</v>
      </c>
      <c r="E159" s="142">
        <f t="shared" si="6"/>
        <v>8395</v>
      </c>
      <c r="F159" s="125">
        <f t="shared" si="7"/>
        <v>1.0633635474669275E-2</v>
      </c>
      <c r="G159" s="111">
        <v>789476</v>
      </c>
    </row>
    <row r="160" spans="2:7">
      <c r="B160" s="110" t="s">
        <v>28</v>
      </c>
      <c r="C160" s="111">
        <v>8</v>
      </c>
      <c r="D160" s="111">
        <v>22835</v>
      </c>
      <c r="E160" s="142">
        <f t="shared" si="6"/>
        <v>22843</v>
      </c>
      <c r="F160" s="125">
        <f t="shared" si="7"/>
        <v>1.6436485356611939E-2</v>
      </c>
      <c r="G160" s="111">
        <v>1389774</v>
      </c>
    </row>
    <row r="161" spans="2:7">
      <c r="B161" s="110" t="s">
        <v>29</v>
      </c>
      <c r="C161" s="111">
        <v>0</v>
      </c>
      <c r="D161" s="111">
        <v>2813</v>
      </c>
      <c r="E161" s="142">
        <f t="shared" si="6"/>
        <v>2813</v>
      </c>
      <c r="F161" s="125">
        <f t="shared" si="7"/>
        <v>1.8739965491282883E-2</v>
      </c>
      <c r="G161" s="111">
        <v>150107</v>
      </c>
    </row>
    <row r="162" spans="2:7">
      <c r="B162" s="110" t="s">
        <v>30</v>
      </c>
      <c r="C162" s="111">
        <v>9</v>
      </c>
      <c r="D162" s="111">
        <v>2522</v>
      </c>
      <c r="E162" s="142">
        <f t="shared" si="6"/>
        <v>2531</v>
      </c>
      <c r="F162" s="125">
        <f t="shared" si="7"/>
        <v>2.4054590900882921E-2</v>
      </c>
      <c r="G162" s="111">
        <v>105219</v>
      </c>
    </row>
    <row r="163" spans="2:7">
      <c r="B163" s="113" t="s">
        <v>31</v>
      </c>
      <c r="C163" s="111">
        <v>4</v>
      </c>
      <c r="D163" s="111">
        <v>2603</v>
      </c>
      <c r="E163" s="142">
        <f t="shared" si="6"/>
        <v>2607</v>
      </c>
      <c r="F163" s="125">
        <f t="shared" si="7"/>
        <v>1.8837385743704613E-2</v>
      </c>
      <c r="G163" s="111">
        <v>138395</v>
      </c>
    </row>
    <row r="164" spans="2:7">
      <c r="B164" s="110" t="s">
        <v>32</v>
      </c>
      <c r="C164" s="111">
        <v>8</v>
      </c>
      <c r="D164" s="111">
        <v>4071</v>
      </c>
      <c r="E164" s="142">
        <f t="shared" si="6"/>
        <v>4079</v>
      </c>
      <c r="F164" s="125">
        <f t="shared" si="7"/>
        <v>4.7894137400636395E-2</v>
      </c>
      <c r="G164" s="111">
        <v>85167</v>
      </c>
    </row>
    <row r="165" spans="2:7">
      <c r="B165" s="110" t="s">
        <v>33</v>
      </c>
      <c r="C165" s="111">
        <v>6509</v>
      </c>
      <c r="D165" s="111">
        <v>240968</v>
      </c>
      <c r="E165" s="142">
        <f t="shared" si="6"/>
        <v>247477</v>
      </c>
      <c r="F165" s="125">
        <f t="shared" si="7"/>
        <v>9.4677917871610937E-2</v>
      </c>
      <c r="G165" s="111">
        <v>2613883</v>
      </c>
    </row>
    <row r="166" spans="2:7">
      <c r="B166" s="110" t="s">
        <v>34</v>
      </c>
      <c r="C166" s="111">
        <v>0</v>
      </c>
      <c r="D166" s="111">
        <v>5559</v>
      </c>
      <c r="E166" s="142">
        <f t="shared" si="6"/>
        <v>5559</v>
      </c>
      <c r="F166" s="125">
        <f t="shared" si="7"/>
        <v>1.7748702132143062E-2</v>
      </c>
      <c r="G166" s="111">
        <v>313206</v>
      </c>
    </row>
    <row r="167" spans="2:7">
      <c r="B167" s="110" t="s">
        <v>35</v>
      </c>
      <c r="C167" s="111">
        <v>90</v>
      </c>
      <c r="D167" s="111">
        <v>9192</v>
      </c>
      <c r="E167" s="142">
        <f t="shared" si="6"/>
        <v>9282</v>
      </c>
      <c r="F167" s="125">
        <f t="shared" si="7"/>
        <v>2.4858660224804562E-2</v>
      </c>
      <c r="G167" s="111">
        <v>373391</v>
      </c>
    </row>
    <row r="168" spans="2:7">
      <c r="B168" s="110" t="s">
        <v>36</v>
      </c>
      <c r="C168" s="111">
        <v>23</v>
      </c>
      <c r="D168" s="111">
        <v>2801</v>
      </c>
      <c r="E168" s="142">
        <f t="shared" si="6"/>
        <v>2824</v>
      </c>
      <c r="F168" s="125">
        <f t="shared" si="7"/>
        <v>1.5771602180323474E-2</v>
      </c>
      <c r="G168" s="111">
        <v>179056</v>
      </c>
    </row>
    <row r="169" spans="2:7">
      <c r="B169" s="110" t="s">
        <v>37</v>
      </c>
      <c r="C169" s="111">
        <v>204</v>
      </c>
      <c r="D169" s="111">
        <v>16433</v>
      </c>
      <c r="E169" s="142">
        <f t="shared" si="6"/>
        <v>16637</v>
      </c>
      <c r="F169" s="125">
        <f t="shared" si="7"/>
        <v>3.2497060282759782E-2</v>
      </c>
      <c r="G169" s="111">
        <v>511954</v>
      </c>
    </row>
    <row r="170" spans="2:7">
      <c r="B170" s="110" t="s">
        <v>38</v>
      </c>
      <c r="C170" s="111">
        <v>1</v>
      </c>
      <c r="D170" s="111">
        <v>1774</v>
      </c>
      <c r="E170" s="142">
        <f t="shared" si="6"/>
        <v>1775</v>
      </c>
      <c r="F170" s="125">
        <f t="shared" si="7"/>
        <v>1.9144071269872085E-2</v>
      </c>
      <c r="G170" s="111">
        <v>92718</v>
      </c>
    </row>
    <row r="171" spans="2:7">
      <c r="B171" s="115" t="s">
        <v>39</v>
      </c>
      <c r="C171" s="116">
        <f>SUM(C147:C170)</f>
        <v>7804</v>
      </c>
      <c r="D171" s="116">
        <f>SUM(D147:D170)</f>
        <v>587226</v>
      </c>
      <c r="E171" s="117">
        <f>SUM(C171:D171)</f>
        <v>595030</v>
      </c>
      <c r="F171" s="118">
        <f>+E171/G171</f>
        <v>4.130224765911357E-2</v>
      </c>
      <c r="G171" s="119">
        <v>14406722</v>
      </c>
    </row>
    <row r="175" spans="2:7" ht="69.75" customHeight="1">
      <c r="B175" s="311" t="s">
        <v>137</v>
      </c>
      <c r="C175" s="312"/>
      <c r="D175" s="312"/>
      <c r="E175" s="312"/>
      <c r="F175" s="120"/>
      <c r="G175" s="121"/>
    </row>
    <row r="176" spans="2:7">
      <c r="B176" s="309" t="s">
        <v>126</v>
      </c>
      <c r="C176" s="310"/>
      <c r="D176" s="122"/>
      <c r="E176" s="122"/>
      <c r="F176" s="122"/>
      <c r="G176" s="123"/>
    </row>
    <row r="177" spans="2:7">
      <c r="B177" s="90"/>
      <c r="C177" s="94"/>
      <c r="D177" s="95"/>
      <c r="E177" s="95"/>
      <c r="F177" s="106"/>
      <c r="G177" s="107"/>
    </row>
    <row r="178" spans="2:7" ht="38.25">
      <c r="B178" s="108" t="s">
        <v>14</v>
      </c>
      <c r="C178" s="109" t="s">
        <v>40</v>
      </c>
      <c r="D178" s="109" t="s">
        <v>41</v>
      </c>
      <c r="E178" s="109" t="s">
        <v>39</v>
      </c>
      <c r="F178" s="109" t="s">
        <v>10</v>
      </c>
      <c r="G178" s="109" t="s">
        <v>81</v>
      </c>
    </row>
    <row r="179" spans="2:7">
      <c r="B179" s="110" t="s">
        <v>15</v>
      </c>
      <c r="C179" s="111">
        <v>2</v>
      </c>
      <c r="D179" s="111">
        <v>17210</v>
      </c>
      <c r="E179" s="142">
        <f>SUM(C179:D179)</f>
        <v>17212</v>
      </c>
      <c r="F179" s="125">
        <f>+E179/G179</f>
        <v>2.3707564465099109E-2</v>
      </c>
      <c r="G179" s="111">
        <v>726013</v>
      </c>
    </row>
    <row r="180" spans="2:7">
      <c r="B180" s="110" t="s">
        <v>16</v>
      </c>
      <c r="C180" s="111">
        <v>15</v>
      </c>
      <c r="D180" s="111">
        <v>3405</v>
      </c>
      <c r="E180" s="142">
        <f t="shared" ref="E180:E202" si="8">SUM(C180:D180)</f>
        <v>3420</v>
      </c>
      <c r="F180" s="125">
        <f t="shared" ref="F180:F202" si="9">+E180/G180</f>
        <v>1.8267083996538869E-2</v>
      </c>
      <c r="G180" s="111">
        <v>187222</v>
      </c>
    </row>
    <row r="181" spans="2:7">
      <c r="B181" s="110" t="s">
        <v>17</v>
      </c>
      <c r="C181" s="111">
        <v>0</v>
      </c>
      <c r="D181" s="111">
        <v>6390</v>
      </c>
      <c r="E181" s="142">
        <f t="shared" si="8"/>
        <v>6390</v>
      </c>
      <c r="F181" s="125">
        <f t="shared" si="9"/>
        <v>2.783404116301862E-2</v>
      </c>
      <c r="G181" s="111">
        <v>229575</v>
      </c>
    </row>
    <row r="182" spans="2:7">
      <c r="B182" s="110" t="s">
        <v>18</v>
      </c>
      <c r="C182" s="111">
        <v>29</v>
      </c>
      <c r="D182" s="111">
        <v>3675</v>
      </c>
      <c r="E182" s="142">
        <f t="shared" si="8"/>
        <v>3704</v>
      </c>
      <c r="F182" s="125">
        <f t="shared" si="9"/>
        <v>2.2082846445520235E-2</v>
      </c>
      <c r="G182" s="111">
        <v>167732</v>
      </c>
    </row>
    <row r="183" spans="2:7">
      <c r="B183" s="110" t="s">
        <v>19</v>
      </c>
      <c r="C183" s="111">
        <v>76</v>
      </c>
      <c r="D183" s="111">
        <v>14309</v>
      </c>
      <c r="E183" s="142">
        <f t="shared" si="8"/>
        <v>14385</v>
      </c>
      <c r="F183" s="125">
        <f t="shared" si="9"/>
        <v>3.076853972959619E-2</v>
      </c>
      <c r="G183" s="111">
        <v>467523</v>
      </c>
    </row>
    <row r="184" spans="2:7">
      <c r="B184" s="110" t="s">
        <v>20</v>
      </c>
      <c r="C184" s="111">
        <v>52</v>
      </c>
      <c r="D184" s="111">
        <v>8301</v>
      </c>
      <c r="E184" s="142">
        <f t="shared" si="8"/>
        <v>8353</v>
      </c>
      <c r="F184" s="125">
        <f t="shared" si="9"/>
        <v>2.0022340262330289E-2</v>
      </c>
      <c r="G184" s="111">
        <v>417184</v>
      </c>
    </row>
    <row r="185" spans="2:7">
      <c r="B185" s="110" t="s">
        <v>55</v>
      </c>
      <c r="C185" s="111">
        <v>1118</v>
      </c>
      <c r="D185" s="111">
        <v>18755</v>
      </c>
      <c r="E185" s="142">
        <f t="shared" si="8"/>
        <v>19873</v>
      </c>
      <c r="F185" s="125">
        <f t="shared" si="9"/>
        <v>3.2452496195123227E-2</v>
      </c>
      <c r="G185" s="111">
        <v>612372</v>
      </c>
    </row>
    <row r="186" spans="2:7">
      <c r="B186" s="110" t="s">
        <v>22</v>
      </c>
      <c r="C186" s="111">
        <v>97</v>
      </c>
      <c r="D186" s="111">
        <v>8567</v>
      </c>
      <c r="E186" s="142">
        <f t="shared" si="8"/>
        <v>8664</v>
      </c>
      <c r="F186" s="125">
        <f t="shared" si="9"/>
        <v>1.5911641172657101E-2</v>
      </c>
      <c r="G186" s="111">
        <v>544507</v>
      </c>
    </row>
    <row r="187" spans="2:7">
      <c r="B187" s="110" t="s">
        <v>23</v>
      </c>
      <c r="C187" s="111">
        <v>3</v>
      </c>
      <c r="D187" s="111">
        <v>1444</v>
      </c>
      <c r="E187" s="142">
        <f t="shared" si="8"/>
        <v>1447</v>
      </c>
      <c r="F187" s="125">
        <f t="shared" si="9"/>
        <v>5.6492543140470058E-2</v>
      </c>
      <c r="G187" s="111">
        <v>25614</v>
      </c>
    </row>
    <row r="188" spans="2:7">
      <c r="B188" s="110" t="s">
        <v>24</v>
      </c>
      <c r="C188" s="111">
        <v>509</v>
      </c>
      <c r="D188" s="111">
        <v>181204</v>
      </c>
      <c r="E188" s="142">
        <f t="shared" si="8"/>
        <v>181713</v>
      </c>
      <c r="F188" s="125">
        <f t="shared" si="9"/>
        <v>4.8892661782234698E-2</v>
      </c>
      <c r="G188" s="111">
        <v>3716570</v>
      </c>
    </row>
    <row r="189" spans="2:7">
      <c r="B189" s="110" t="s">
        <v>25</v>
      </c>
      <c r="C189" s="111">
        <v>102</v>
      </c>
      <c r="D189" s="111">
        <v>11731</v>
      </c>
      <c r="E189" s="142">
        <f t="shared" si="8"/>
        <v>11833</v>
      </c>
      <c r="F189" s="125">
        <f t="shared" si="9"/>
        <v>2.914460234969582E-2</v>
      </c>
      <c r="G189" s="111">
        <v>406010</v>
      </c>
    </row>
    <row r="190" spans="2:7">
      <c r="B190" s="110" t="s">
        <v>26</v>
      </c>
      <c r="C190" s="111">
        <v>130</v>
      </c>
      <c r="D190" s="111">
        <v>14384</v>
      </c>
      <c r="E190" s="142">
        <f t="shared" si="8"/>
        <v>14514</v>
      </c>
      <c r="F190" s="125">
        <f t="shared" si="9"/>
        <v>3.1709272679208513E-2</v>
      </c>
      <c r="G190" s="111">
        <v>457721</v>
      </c>
    </row>
    <row r="191" spans="2:7">
      <c r="B191" s="110" t="s">
        <v>27</v>
      </c>
      <c r="C191" s="111">
        <v>0</v>
      </c>
      <c r="D191" s="111">
        <v>10150</v>
      </c>
      <c r="E191" s="142">
        <f t="shared" si="8"/>
        <v>10150</v>
      </c>
      <c r="F191" s="125">
        <f t="shared" si="9"/>
        <v>1.2794848781274896E-2</v>
      </c>
      <c r="G191" s="111">
        <v>793288</v>
      </c>
    </row>
    <row r="192" spans="2:7">
      <c r="B192" s="110" t="s">
        <v>28</v>
      </c>
      <c r="C192" s="111">
        <v>58</v>
      </c>
      <c r="D192" s="111">
        <v>24551</v>
      </c>
      <c r="E192" s="142">
        <f t="shared" si="8"/>
        <v>24609</v>
      </c>
      <c r="F192" s="125">
        <f t="shared" si="9"/>
        <v>1.7622025491034313E-2</v>
      </c>
      <c r="G192" s="111">
        <v>1396491</v>
      </c>
    </row>
    <row r="193" spans="2:7">
      <c r="B193" s="110" t="s">
        <v>29</v>
      </c>
      <c r="C193" s="111">
        <v>0</v>
      </c>
      <c r="D193" s="111">
        <v>3419</v>
      </c>
      <c r="E193" s="142">
        <f t="shared" si="8"/>
        <v>3419</v>
      </c>
      <c r="F193" s="125">
        <f t="shared" si="9"/>
        <v>2.2668655726835737E-2</v>
      </c>
      <c r="G193" s="111">
        <v>150825</v>
      </c>
    </row>
    <row r="194" spans="2:7">
      <c r="B194" s="110" t="s">
        <v>30</v>
      </c>
      <c r="C194" s="111">
        <v>0</v>
      </c>
      <c r="D194" s="111">
        <v>3177</v>
      </c>
      <c r="E194" s="142">
        <f t="shared" si="8"/>
        <v>3177</v>
      </c>
      <c r="F194" s="125">
        <f t="shared" si="9"/>
        <v>3.0051362574371684E-2</v>
      </c>
      <c r="G194" s="111">
        <v>105719</v>
      </c>
    </row>
    <row r="195" spans="2:7">
      <c r="B195" s="113" t="s">
        <v>31</v>
      </c>
      <c r="C195" s="111">
        <v>10</v>
      </c>
      <c r="D195" s="111">
        <v>2741</v>
      </c>
      <c r="E195" s="142">
        <f t="shared" si="8"/>
        <v>2751</v>
      </c>
      <c r="F195" s="125">
        <f t="shared" si="9"/>
        <v>1.9783396617190196E-2</v>
      </c>
      <c r="G195" s="111">
        <v>139056</v>
      </c>
    </row>
    <row r="196" spans="2:7">
      <c r="B196" s="110" t="s">
        <v>32</v>
      </c>
      <c r="C196" s="111">
        <v>3</v>
      </c>
      <c r="D196" s="111">
        <v>4360</v>
      </c>
      <c r="E196" s="142">
        <f t="shared" si="8"/>
        <v>4363</v>
      </c>
      <c r="F196" s="125">
        <f t="shared" si="9"/>
        <v>5.0987495617623002E-2</v>
      </c>
      <c r="G196" s="111">
        <v>85570</v>
      </c>
    </row>
    <row r="197" spans="2:7">
      <c r="B197" s="110" t="s">
        <v>33</v>
      </c>
      <c r="C197" s="111">
        <v>5814</v>
      </c>
      <c r="D197" s="111">
        <v>247877</v>
      </c>
      <c r="E197" s="142">
        <f t="shared" si="8"/>
        <v>253691</v>
      </c>
      <c r="F197" s="125">
        <f t="shared" si="9"/>
        <v>9.6588077402651795E-2</v>
      </c>
      <c r="G197" s="111">
        <v>2626525</v>
      </c>
    </row>
    <row r="198" spans="2:7">
      <c r="B198" s="110" t="s">
        <v>34</v>
      </c>
      <c r="C198" s="111">
        <v>0</v>
      </c>
      <c r="D198" s="111">
        <v>6044</v>
      </c>
      <c r="E198" s="142">
        <f t="shared" si="8"/>
        <v>6044</v>
      </c>
      <c r="F198" s="125">
        <f t="shared" si="9"/>
        <v>1.9204799293324394E-2</v>
      </c>
      <c r="G198" s="111">
        <v>314713</v>
      </c>
    </row>
    <row r="199" spans="2:7">
      <c r="B199" s="110" t="s">
        <v>35</v>
      </c>
      <c r="C199" s="111">
        <v>25</v>
      </c>
      <c r="D199" s="111">
        <v>13040</v>
      </c>
      <c r="E199" s="142">
        <f t="shared" si="8"/>
        <v>13065</v>
      </c>
      <c r="F199" s="125">
        <f t="shared" si="9"/>
        <v>3.4822449485459331E-2</v>
      </c>
      <c r="G199" s="111">
        <v>375189</v>
      </c>
    </row>
    <row r="200" spans="2:7">
      <c r="B200" s="110" t="s">
        <v>36</v>
      </c>
      <c r="C200" s="111">
        <v>20</v>
      </c>
      <c r="D200" s="111">
        <v>3134</v>
      </c>
      <c r="E200" s="142">
        <f t="shared" si="8"/>
        <v>3154</v>
      </c>
      <c r="F200" s="125">
        <f t="shared" si="9"/>
        <v>1.7530695391661525E-2</v>
      </c>
      <c r="G200" s="111">
        <v>179913</v>
      </c>
    </row>
    <row r="201" spans="2:7">
      <c r="B201" s="110" t="s">
        <v>37</v>
      </c>
      <c r="C201" s="111">
        <v>194</v>
      </c>
      <c r="D201" s="111">
        <v>20768</v>
      </c>
      <c r="E201" s="142">
        <f t="shared" si="8"/>
        <v>20962</v>
      </c>
      <c r="F201" s="125">
        <f t="shared" si="9"/>
        <v>4.0748646053240335E-2</v>
      </c>
      <c r="G201" s="111">
        <v>514422</v>
      </c>
    </row>
    <row r="202" spans="2:7">
      <c r="B202" s="110" t="s">
        <v>38</v>
      </c>
      <c r="C202" s="111">
        <v>0</v>
      </c>
      <c r="D202" s="111">
        <v>2200</v>
      </c>
      <c r="E202" s="142">
        <f t="shared" si="8"/>
        <v>2200</v>
      </c>
      <c r="F202" s="125">
        <f t="shared" si="9"/>
        <v>2.361579252452822E-2</v>
      </c>
      <c r="G202" s="111">
        <v>93158</v>
      </c>
    </row>
    <row r="203" spans="2:7">
      <c r="B203" s="115" t="s">
        <v>39</v>
      </c>
      <c r="C203" s="116">
        <f>SUM(C179:C202)</f>
        <v>8257</v>
      </c>
      <c r="D203" s="116">
        <f>SUM(D179:D202)</f>
        <v>630836</v>
      </c>
      <c r="E203" s="117">
        <f>SUM(C203:D203)</f>
        <v>639093</v>
      </c>
      <c r="F203" s="118">
        <f>+E203/G203</f>
        <v>4.3281603654142402E-2</v>
      </c>
      <c r="G203" s="119">
        <v>14765927</v>
      </c>
    </row>
    <row r="207" spans="2:7" ht="63.75" customHeight="1">
      <c r="B207" s="311" t="s">
        <v>138</v>
      </c>
      <c r="C207" s="312"/>
      <c r="D207" s="312"/>
      <c r="E207" s="312"/>
      <c r="F207" s="120"/>
      <c r="G207" s="121"/>
    </row>
    <row r="208" spans="2:7">
      <c r="B208" s="309" t="s">
        <v>126</v>
      </c>
      <c r="C208" s="310"/>
      <c r="D208" s="122"/>
      <c r="E208" s="122"/>
      <c r="F208" s="122"/>
      <c r="G208" s="123"/>
    </row>
    <row r="209" spans="2:7">
      <c r="B209" s="90"/>
      <c r="C209" s="94"/>
      <c r="D209" s="95"/>
      <c r="E209" s="95"/>
      <c r="F209" s="106"/>
      <c r="G209" s="107"/>
    </row>
    <row r="210" spans="2:7" ht="38.25">
      <c r="B210" s="143" t="s">
        <v>14</v>
      </c>
      <c r="C210" s="144" t="s">
        <v>40</v>
      </c>
      <c r="D210" s="144" t="s">
        <v>41</v>
      </c>
      <c r="E210" s="144" t="s">
        <v>39</v>
      </c>
      <c r="F210" s="144" t="s">
        <v>10</v>
      </c>
      <c r="G210" s="144" t="s">
        <v>84</v>
      </c>
    </row>
    <row r="211" spans="2:7">
      <c r="B211" s="129" t="s">
        <v>15</v>
      </c>
      <c r="C211" s="127">
        <v>372</v>
      </c>
      <c r="D211" s="127">
        <v>53248</v>
      </c>
      <c r="E211" s="131">
        <f>SUM(C211:D211)</f>
        <v>53620</v>
      </c>
      <c r="F211" s="126">
        <f>+E211/G211</f>
        <v>7.3499275561970639E-2</v>
      </c>
      <c r="G211" s="127">
        <v>729531</v>
      </c>
    </row>
    <row r="212" spans="2:7">
      <c r="B212" s="129" t="s">
        <v>16</v>
      </c>
      <c r="C212" s="127">
        <v>16</v>
      </c>
      <c r="D212" s="127">
        <v>3875</v>
      </c>
      <c r="E212" s="131">
        <f t="shared" ref="E212:E234" si="10">SUM(C212:D212)</f>
        <v>3891</v>
      </c>
      <c r="F212" s="126">
        <f t="shared" ref="F212:F234" si="11">+E212/G212</f>
        <v>2.068239684049944E-2</v>
      </c>
      <c r="G212" s="127">
        <v>188131</v>
      </c>
    </row>
    <row r="213" spans="2:7">
      <c r="B213" s="129" t="s">
        <v>17</v>
      </c>
      <c r="C213" s="127">
        <v>66</v>
      </c>
      <c r="D213" s="127">
        <v>7220</v>
      </c>
      <c r="E213" s="131">
        <f t="shared" si="10"/>
        <v>7286</v>
      </c>
      <c r="F213" s="126">
        <f t="shared" si="11"/>
        <v>3.1583510338549566E-2</v>
      </c>
      <c r="G213" s="127">
        <v>230690</v>
      </c>
    </row>
    <row r="214" spans="2:7">
      <c r="B214" s="129" t="s">
        <v>18</v>
      </c>
      <c r="C214" s="127">
        <v>2</v>
      </c>
      <c r="D214" s="127">
        <v>4160</v>
      </c>
      <c r="E214" s="131">
        <f t="shared" si="10"/>
        <v>4162</v>
      </c>
      <c r="F214" s="126">
        <f t="shared" si="11"/>
        <v>2.4693408960112018E-2</v>
      </c>
      <c r="G214" s="127">
        <v>168547</v>
      </c>
    </row>
    <row r="215" spans="2:7">
      <c r="B215" s="129" t="s">
        <v>19</v>
      </c>
      <c r="C215" s="127">
        <v>101</v>
      </c>
      <c r="D215" s="127">
        <v>15934</v>
      </c>
      <c r="E215" s="131">
        <f t="shared" si="10"/>
        <v>16035</v>
      </c>
      <c r="F215" s="126">
        <f t="shared" si="11"/>
        <v>3.4132344520625219E-2</v>
      </c>
      <c r="G215" s="127">
        <v>469789</v>
      </c>
    </row>
    <row r="216" spans="2:7">
      <c r="B216" s="129" t="s">
        <v>20</v>
      </c>
      <c r="C216" s="127">
        <v>52</v>
      </c>
      <c r="D216" s="127">
        <v>10314</v>
      </c>
      <c r="E216" s="131">
        <f t="shared" si="10"/>
        <v>10366</v>
      </c>
      <c r="F216" s="126">
        <f t="shared" si="11"/>
        <v>2.4727640521269922E-2</v>
      </c>
      <c r="G216" s="127">
        <v>419207</v>
      </c>
    </row>
    <row r="217" spans="2:7">
      <c r="B217" s="129" t="s">
        <v>55</v>
      </c>
      <c r="C217" s="127">
        <v>1114</v>
      </c>
      <c r="D217" s="127">
        <v>20538</v>
      </c>
      <c r="E217" s="131">
        <f t="shared" si="10"/>
        <v>21652</v>
      </c>
      <c r="F217" s="126">
        <f t="shared" si="11"/>
        <v>3.5187108244398614E-2</v>
      </c>
      <c r="G217" s="127">
        <v>615339</v>
      </c>
    </row>
    <row r="218" spans="2:7">
      <c r="B218" s="129" t="s">
        <v>22</v>
      </c>
      <c r="C218" s="127">
        <v>97</v>
      </c>
      <c r="D218" s="127">
        <v>10885</v>
      </c>
      <c r="E218" s="131">
        <f t="shared" si="10"/>
        <v>10982</v>
      </c>
      <c r="F218" s="126">
        <f t="shared" si="11"/>
        <v>2.1825538781967201E-2</v>
      </c>
      <c r="G218" s="127">
        <v>503172</v>
      </c>
    </row>
    <row r="219" spans="2:7">
      <c r="B219" s="129" t="s">
        <v>23</v>
      </c>
      <c r="C219" s="127">
        <v>30</v>
      </c>
      <c r="D219" s="127">
        <v>1862</v>
      </c>
      <c r="E219" s="131">
        <f t="shared" si="10"/>
        <v>1892</v>
      </c>
      <c r="F219" s="126">
        <f t="shared" si="11"/>
        <v>7.350141797132978E-2</v>
      </c>
      <c r="G219" s="127">
        <v>25741</v>
      </c>
    </row>
    <row r="220" spans="2:7">
      <c r="B220" s="129" t="s">
        <v>24</v>
      </c>
      <c r="C220" s="127">
        <v>1819</v>
      </c>
      <c r="D220" s="127">
        <v>190341</v>
      </c>
      <c r="E220" s="131">
        <f t="shared" si="10"/>
        <v>192160</v>
      </c>
      <c r="F220" s="126">
        <f t="shared" si="11"/>
        <v>5.1454508307669899E-2</v>
      </c>
      <c r="G220" s="127">
        <v>3734561</v>
      </c>
    </row>
    <row r="221" spans="2:7">
      <c r="B221" s="129" t="s">
        <v>25</v>
      </c>
      <c r="C221" s="127">
        <v>103</v>
      </c>
      <c r="D221" s="127">
        <v>13918</v>
      </c>
      <c r="E221" s="131">
        <f t="shared" si="10"/>
        <v>14021</v>
      </c>
      <c r="F221" s="126">
        <f t="shared" si="11"/>
        <v>3.436704920363353E-2</v>
      </c>
      <c r="G221" s="127">
        <v>407978</v>
      </c>
    </row>
    <row r="222" spans="2:7">
      <c r="B222" s="129" t="s">
        <v>26</v>
      </c>
      <c r="C222" s="127">
        <v>196</v>
      </c>
      <c r="D222" s="127">
        <v>17931</v>
      </c>
      <c r="E222" s="131">
        <f t="shared" si="10"/>
        <v>18127</v>
      </c>
      <c r="F222" s="126">
        <f t="shared" si="11"/>
        <v>3.9411662390746616E-2</v>
      </c>
      <c r="G222" s="127">
        <v>459940</v>
      </c>
    </row>
    <row r="223" spans="2:7">
      <c r="B223" s="129" t="s">
        <v>27</v>
      </c>
      <c r="C223" s="127">
        <v>10</v>
      </c>
      <c r="D223" s="127">
        <v>12181</v>
      </c>
      <c r="E223" s="131">
        <f t="shared" si="10"/>
        <v>12191</v>
      </c>
      <c r="F223" s="126">
        <f t="shared" si="11"/>
        <v>1.5293615846850576E-2</v>
      </c>
      <c r="G223" s="127">
        <v>797130</v>
      </c>
    </row>
    <row r="224" spans="2:7">
      <c r="B224" s="129" t="s">
        <v>28</v>
      </c>
      <c r="C224" s="127">
        <v>115</v>
      </c>
      <c r="D224" s="127">
        <v>29262</v>
      </c>
      <c r="E224" s="131">
        <f t="shared" si="10"/>
        <v>29377</v>
      </c>
      <c r="F224" s="126">
        <f t="shared" si="11"/>
        <v>2.0934927628873768E-2</v>
      </c>
      <c r="G224" s="127">
        <v>1403253</v>
      </c>
    </row>
    <row r="225" spans="2:7">
      <c r="B225" s="129" t="s">
        <v>29</v>
      </c>
      <c r="C225" s="127">
        <v>2</v>
      </c>
      <c r="D225" s="127">
        <v>3847</v>
      </c>
      <c r="E225" s="131">
        <f t="shared" si="10"/>
        <v>3849</v>
      </c>
      <c r="F225" s="126">
        <f t="shared" si="11"/>
        <v>2.5396050383019154E-2</v>
      </c>
      <c r="G225" s="127">
        <v>151559</v>
      </c>
    </row>
    <row r="226" spans="2:7">
      <c r="B226" s="129" t="s">
        <v>30</v>
      </c>
      <c r="C226" s="127">
        <v>10</v>
      </c>
      <c r="D226" s="127">
        <v>3551</v>
      </c>
      <c r="E226" s="131">
        <f t="shared" si="10"/>
        <v>3561</v>
      </c>
      <c r="F226" s="126">
        <f t="shared" si="11"/>
        <v>3.3520341886778243E-2</v>
      </c>
      <c r="G226" s="127">
        <v>106234</v>
      </c>
    </row>
    <row r="227" spans="2:7">
      <c r="B227" s="132" t="s">
        <v>31</v>
      </c>
      <c r="C227" s="127">
        <v>2</v>
      </c>
      <c r="D227" s="127">
        <v>3087</v>
      </c>
      <c r="E227" s="131">
        <f t="shared" si="10"/>
        <v>3089</v>
      </c>
      <c r="F227" s="126">
        <f t="shared" si="11"/>
        <v>2.210660407064953E-2</v>
      </c>
      <c r="G227" s="127">
        <v>139732</v>
      </c>
    </row>
    <row r="228" spans="2:7">
      <c r="B228" s="129" t="s">
        <v>32</v>
      </c>
      <c r="C228" s="127">
        <v>10</v>
      </c>
      <c r="D228" s="127">
        <v>4934</v>
      </c>
      <c r="E228" s="131">
        <f t="shared" si="10"/>
        <v>4944</v>
      </c>
      <c r="F228" s="126">
        <f t="shared" si="11"/>
        <v>5.7497063509600287E-2</v>
      </c>
      <c r="G228" s="127">
        <v>85987</v>
      </c>
    </row>
    <row r="229" spans="2:7">
      <c r="B229" s="129" t="s">
        <v>33</v>
      </c>
      <c r="C229" s="127">
        <v>6899</v>
      </c>
      <c r="D229" s="127">
        <v>270062</v>
      </c>
      <c r="E229" s="131">
        <f t="shared" si="10"/>
        <v>276961</v>
      </c>
      <c r="F229" s="126">
        <f t="shared" si="11"/>
        <v>0.1049396796047347</v>
      </c>
      <c r="G229" s="127">
        <v>2639240</v>
      </c>
    </row>
    <row r="230" spans="2:7">
      <c r="B230" s="129" t="s">
        <v>34</v>
      </c>
      <c r="C230" s="127">
        <v>29</v>
      </c>
      <c r="D230" s="127">
        <v>7075</v>
      </c>
      <c r="E230" s="131">
        <f t="shared" si="10"/>
        <v>7104</v>
      </c>
      <c r="F230" s="126">
        <f t="shared" si="11"/>
        <v>2.2464022464022463E-2</v>
      </c>
      <c r="G230" s="127">
        <v>316239</v>
      </c>
    </row>
    <row r="231" spans="2:7">
      <c r="B231" s="129" t="s">
        <v>35</v>
      </c>
      <c r="C231" s="127">
        <v>12</v>
      </c>
      <c r="D231" s="127">
        <v>14033</v>
      </c>
      <c r="E231" s="131">
        <f t="shared" si="10"/>
        <v>14045</v>
      </c>
      <c r="F231" s="126">
        <f t="shared" si="11"/>
        <v>3.3362550803955525E-2</v>
      </c>
      <c r="G231" s="127">
        <v>420981</v>
      </c>
    </row>
    <row r="232" spans="2:7">
      <c r="B232" s="129" t="s">
        <v>36</v>
      </c>
      <c r="C232" s="127">
        <v>179</v>
      </c>
      <c r="D232" s="127">
        <v>3541</v>
      </c>
      <c r="E232" s="131">
        <f t="shared" si="10"/>
        <v>3720</v>
      </c>
      <c r="F232" s="126">
        <f t="shared" si="11"/>
        <v>2.0576700758350986E-2</v>
      </c>
      <c r="G232" s="127">
        <v>180787</v>
      </c>
    </row>
    <row r="233" spans="2:7">
      <c r="B233" s="129" t="s">
        <v>37</v>
      </c>
      <c r="C233" s="127">
        <v>15</v>
      </c>
      <c r="D233" s="127">
        <v>22608</v>
      </c>
      <c r="E233" s="131">
        <f t="shared" si="10"/>
        <v>22623</v>
      </c>
      <c r="F233" s="126">
        <f t="shared" si="11"/>
        <v>4.3765331311083427E-2</v>
      </c>
      <c r="G233" s="127">
        <v>516916</v>
      </c>
    </row>
    <row r="234" spans="2:7">
      <c r="B234" s="129" t="s">
        <v>38</v>
      </c>
      <c r="C234" s="127">
        <v>9</v>
      </c>
      <c r="D234" s="127">
        <v>2582</v>
      </c>
      <c r="E234" s="131">
        <f t="shared" si="10"/>
        <v>2591</v>
      </c>
      <c r="F234" s="126">
        <f t="shared" si="11"/>
        <v>2.767807546041106E-2</v>
      </c>
      <c r="G234" s="127">
        <v>93612</v>
      </c>
    </row>
    <row r="235" spans="2:7">
      <c r="B235" s="145" t="s">
        <v>39</v>
      </c>
      <c r="C235" s="146">
        <f>SUM(C211:C234)</f>
        <v>11260</v>
      </c>
      <c r="D235" s="146">
        <f>SUM(D211:D234)</f>
        <v>726989</v>
      </c>
      <c r="E235" s="147">
        <f>SUM(C235:D235)</f>
        <v>738249</v>
      </c>
      <c r="F235" s="148">
        <f>+E235/G235</f>
        <v>4.9867214219440084E-2</v>
      </c>
      <c r="G235" s="149">
        <f>SUM(G211:G234)</f>
        <v>14804296</v>
      </c>
    </row>
    <row r="236" spans="2:7">
      <c r="B236" s="319" t="s">
        <v>107</v>
      </c>
      <c r="C236" s="320"/>
      <c r="D236" s="320"/>
      <c r="E236" s="320"/>
      <c r="F236" s="320"/>
      <c r="G236" s="320"/>
    </row>
    <row r="240" spans="2:7" ht="60.75" customHeight="1">
      <c r="B240" s="311" t="s">
        <v>139</v>
      </c>
      <c r="C240" s="312"/>
      <c r="D240" s="312"/>
      <c r="E240" s="312"/>
      <c r="F240" s="120"/>
      <c r="G240" s="121"/>
    </row>
    <row r="241" spans="2:7">
      <c r="B241" s="309" t="s">
        <v>126</v>
      </c>
      <c r="C241" s="310"/>
      <c r="D241" s="122"/>
      <c r="E241" s="122"/>
      <c r="F241" s="122"/>
      <c r="G241" s="123"/>
    </row>
    <row r="242" spans="2:7">
      <c r="B242" s="90"/>
      <c r="C242" s="94"/>
      <c r="D242" s="95"/>
      <c r="E242" s="95"/>
      <c r="F242" s="106"/>
      <c r="G242" s="107"/>
    </row>
    <row r="243" spans="2:7" ht="38.25">
      <c r="B243" s="143" t="s">
        <v>14</v>
      </c>
      <c r="C243" s="144" t="s">
        <v>40</v>
      </c>
      <c r="D243" s="144" t="s">
        <v>41</v>
      </c>
      <c r="E243" s="144" t="s">
        <v>39</v>
      </c>
      <c r="F243" s="144" t="s">
        <v>10</v>
      </c>
      <c r="G243" s="144" t="s">
        <v>113</v>
      </c>
    </row>
    <row r="244" spans="2:7">
      <c r="B244" s="129" t="s">
        <v>15</v>
      </c>
      <c r="C244" s="130">
        <v>320</v>
      </c>
      <c r="D244" s="130">
        <v>56191</v>
      </c>
      <c r="E244" s="131">
        <f>SUM(C244:D244)</f>
        <v>56511</v>
      </c>
      <c r="F244" s="126">
        <f>+E244/G244</f>
        <v>7.7088767147206791E-2</v>
      </c>
      <c r="G244" s="127">
        <v>733064</v>
      </c>
    </row>
    <row r="245" spans="2:7">
      <c r="B245" s="129" t="s">
        <v>16</v>
      </c>
      <c r="C245" s="130">
        <v>16</v>
      </c>
      <c r="D245" s="130">
        <v>4297</v>
      </c>
      <c r="E245" s="131">
        <f t="shared" ref="E245:E267" si="12">SUM(C245:D245)</f>
        <v>4313</v>
      </c>
      <c r="F245" s="126">
        <f t="shared" ref="F245:F267" si="13">+E245/G245</f>
        <v>2.281479443938977E-2</v>
      </c>
      <c r="G245" s="130">
        <v>189044</v>
      </c>
    </row>
    <row r="246" spans="2:7">
      <c r="B246" s="129" t="s">
        <v>17</v>
      </c>
      <c r="C246" s="130">
        <v>50</v>
      </c>
      <c r="D246" s="130">
        <v>7672</v>
      </c>
      <c r="E246" s="131">
        <f t="shared" si="12"/>
        <v>7722</v>
      </c>
      <c r="F246" s="126">
        <f t="shared" si="13"/>
        <v>3.3312051352843736E-2</v>
      </c>
      <c r="G246" s="130">
        <v>231808</v>
      </c>
    </row>
    <row r="247" spans="2:7">
      <c r="B247" s="129" t="s">
        <v>18</v>
      </c>
      <c r="C247" s="130">
        <v>27</v>
      </c>
      <c r="D247" s="130">
        <v>4776</v>
      </c>
      <c r="E247" s="131">
        <f t="shared" si="12"/>
        <v>4803</v>
      </c>
      <c r="F247" s="126">
        <f t="shared" si="13"/>
        <v>2.8359037339694387E-2</v>
      </c>
      <c r="G247" s="130">
        <v>169364</v>
      </c>
    </row>
    <row r="248" spans="2:7">
      <c r="B248" s="129" t="s">
        <v>19</v>
      </c>
      <c r="C248" s="130">
        <v>61</v>
      </c>
      <c r="D248" s="130">
        <v>17898</v>
      </c>
      <c r="E248" s="131">
        <f t="shared" si="12"/>
        <v>17959</v>
      </c>
      <c r="F248" s="126">
        <f t="shared" si="13"/>
        <v>3.8043570363340565E-2</v>
      </c>
      <c r="G248" s="130">
        <v>472064</v>
      </c>
    </row>
    <row r="249" spans="2:7">
      <c r="B249" s="129" t="s">
        <v>20</v>
      </c>
      <c r="C249" s="130">
        <v>42</v>
      </c>
      <c r="D249" s="130">
        <v>11484</v>
      </c>
      <c r="E249" s="131">
        <f t="shared" si="12"/>
        <v>11526</v>
      </c>
      <c r="F249" s="126">
        <f t="shared" si="13"/>
        <v>2.7362203789781547E-2</v>
      </c>
      <c r="G249" s="130">
        <v>421238</v>
      </c>
    </row>
    <row r="250" spans="2:7">
      <c r="B250" s="129" t="s">
        <v>55</v>
      </c>
      <c r="C250" s="130">
        <v>97</v>
      </c>
      <c r="D250" s="130">
        <v>21398</v>
      </c>
      <c r="E250" s="131">
        <f t="shared" si="12"/>
        <v>21495</v>
      </c>
      <c r="F250" s="126">
        <f t="shared" si="13"/>
        <v>3.4763496630391008E-2</v>
      </c>
      <c r="G250" s="130">
        <v>618321</v>
      </c>
    </row>
    <row r="251" spans="2:7">
      <c r="B251" s="129" t="s">
        <v>22</v>
      </c>
      <c r="C251" s="130">
        <v>78</v>
      </c>
      <c r="D251" s="130">
        <v>12816</v>
      </c>
      <c r="E251" s="131">
        <f t="shared" si="12"/>
        <v>12894</v>
      </c>
      <c r="F251" s="126">
        <f t="shared" si="13"/>
        <v>2.5501919467414542E-2</v>
      </c>
      <c r="G251" s="130">
        <v>505609</v>
      </c>
    </row>
    <row r="252" spans="2:7">
      <c r="B252" s="129" t="s">
        <v>23</v>
      </c>
      <c r="C252" s="130">
        <v>45</v>
      </c>
      <c r="D252" s="130">
        <v>2132</v>
      </c>
      <c r="E252" s="131">
        <f t="shared" si="12"/>
        <v>2177</v>
      </c>
      <c r="F252" s="126">
        <f t="shared" si="13"/>
        <v>8.4154779852332912E-2</v>
      </c>
      <c r="G252" s="130">
        <v>25869</v>
      </c>
    </row>
    <row r="253" spans="2:7">
      <c r="B253" s="129" t="s">
        <v>24</v>
      </c>
      <c r="C253" s="130">
        <v>1721</v>
      </c>
      <c r="D253" s="130">
        <v>202900</v>
      </c>
      <c r="E253" s="131">
        <f t="shared" si="12"/>
        <v>204621</v>
      </c>
      <c r="F253" s="126">
        <f t="shared" si="13"/>
        <v>5.452724190289604E-2</v>
      </c>
      <c r="G253" s="130">
        <v>3752638</v>
      </c>
    </row>
    <row r="254" spans="2:7">
      <c r="B254" s="129" t="s">
        <v>25</v>
      </c>
      <c r="C254" s="130">
        <v>92</v>
      </c>
      <c r="D254" s="130">
        <v>15780</v>
      </c>
      <c r="E254" s="131">
        <f t="shared" si="12"/>
        <v>15872</v>
      </c>
      <c r="F254" s="126">
        <f t="shared" si="13"/>
        <v>3.8716444487809636E-2</v>
      </c>
      <c r="G254" s="130">
        <v>409955</v>
      </c>
    </row>
    <row r="255" spans="2:7">
      <c r="B255" s="129" t="s">
        <v>26</v>
      </c>
      <c r="C255" s="130">
        <v>201</v>
      </c>
      <c r="D255" s="130">
        <v>19426</v>
      </c>
      <c r="E255" s="131">
        <f t="shared" si="12"/>
        <v>19627</v>
      </c>
      <c r="F255" s="126">
        <f t="shared" si="13"/>
        <v>4.2467149462642455E-2</v>
      </c>
      <c r="G255" s="130">
        <v>462169</v>
      </c>
    </row>
    <row r="256" spans="2:7">
      <c r="B256" s="129" t="s">
        <v>27</v>
      </c>
      <c r="C256" s="130">
        <v>17</v>
      </c>
      <c r="D256" s="130">
        <v>13253</v>
      </c>
      <c r="E256" s="131">
        <f t="shared" si="12"/>
        <v>13270</v>
      </c>
      <c r="F256" s="126">
        <f t="shared" si="13"/>
        <v>1.6566977656428099E-2</v>
      </c>
      <c r="G256" s="130">
        <v>800991</v>
      </c>
    </row>
    <row r="257" spans="2:7">
      <c r="B257" s="129" t="s">
        <v>28</v>
      </c>
      <c r="C257" s="130">
        <v>121</v>
      </c>
      <c r="D257" s="130">
        <v>30861</v>
      </c>
      <c r="E257" s="131">
        <f t="shared" si="12"/>
        <v>30982</v>
      </c>
      <c r="F257" s="126">
        <f t="shared" si="13"/>
        <v>2.1972332817510917E-2</v>
      </c>
      <c r="G257" s="130">
        <v>1410046</v>
      </c>
    </row>
    <row r="258" spans="2:7">
      <c r="B258" s="129" t="s">
        <v>29</v>
      </c>
      <c r="C258" s="130">
        <v>2</v>
      </c>
      <c r="D258" s="130">
        <v>4134</v>
      </c>
      <c r="E258" s="131">
        <f t="shared" si="12"/>
        <v>4136</v>
      </c>
      <c r="F258" s="126">
        <f t="shared" si="13"/>
        <v>2.7157997032056416E-2</v>
      </c>
      <c r="G258" s="130">
        <v>152294</v>
      </c>
    </row>
    <row r="259" spans="2:7">
      <c r="B259" s="129" t="s">
        <v>30</v>
      </c>
      <c r="C259" s="130">
        <v>8</v>
      </c>
      <c r="D259" s="130">
        <v>3753</v>
      </c>
      <c r="E259" s="131">
        <f t="shared" si="12"/>
        <v>3761</v>
      </c>
      <c r="F259" s="126">
        <f t="shared" si="13"/>
        <v>3.5231850117096015E-2</v>
      </c>
      <c r="G259" s="130">
        <v>106750</v>
      </c>
    </row>
    <row r="260" spans="2:7">
      <c r="B260" s="132" t="s">
        <v>31</v>
      </c>
      <c r="C260" s="130">
        <v>3</v>
      </c>
      <c r="D260" s="130">
        <v>4073</v>
      </c>
      <c r="E260" s="131">
        <f t="shared" si="12"/>
        <v>4076</v>
      </c>
      <c r="F260" s="126">
        <f t="shared" si="13"/>
        <v>2.9028857932370453E-2</v>
      </c>
      <c r="G260" s="130">
        <v>140412</v>
      </c>
    </row>
    <row r="261" spans="2:7">
      <c r="B261" s="129" t="s">
        <v>32</v>
      </c>
      <c r="C261" s="130">
        <v>10</v>
      </c>
      <c r="D261" s="130">
        <v>5159</v>
      </c>
      <c r="E261" s="131">
        <f t="shared" si="12"/>
        <v>5169</v>
      </c>
      <c r="F261" s="126">
        <f t="shared" si="13"/>
        <v>5.9822926913951739E-2</v>
      </c>
      <c r="G261" s="130">
        <v>86405</v>
      </c>
    </row>
    <row r="262" spans="2:7">
      <c r="B262" s="129" t="s">
        <v>33</v>
      </c>
      <c r="C262" s="130">
        <v>7616</v>
      </c>
      <c r="D262" s="130">
        <v>288398</v>
      </c>
      <c r="E262" s="131">
        <f t="shared" si="12"/>
        <v>296014</v>
      </c>
      <c r="F262" s="126">
        <f t="shared" si="13"/>
        <v>0.11161843985162991</v>
      </c>
      <c r="G262" s="130">
        <v>2652017</v>
      </c>
    </row>
    <row r="263" spans="2:7">
      <c r="B263" s="129" t="s">
        <v>34</v>
      </c>
      <c r="C263" s="130">
        <v>38</v>
      </c>
      <c r="D263" s="130">
        <v>7929</v>
      </c>
      <c r="E263" s="131">
        <f t="shared" si="12"/>
        <v>7967</v>
      </c>
      <c r="F263" s="126">
        <f t="shared" si="13"/>
        <v>2.5071355967939378E-2</v>
      </c>
      <c r="G263" s="130">
        <v>317773</v>
      </c>
    </row>
    <row r="264" spans="2:7">
      <c r="B264" s="129" t="s">
        <v>35</v>
      </c>
      <c r="C264" s="130">
        <v>90</v>
      </c>
      <c r="D264" s="130">
        <v>15877</v>
      </c>
      <c r="E264" s="131">
        <f t="shared" si="12"/>
        <v>15967</v>
      </c>
      <c r="F264" s="126">
        <f t="shared" si="13"/>
        <v>3.7745171043517933E-2</v>
      </c>
      <c r="G264" s="130">
        <v>423021</v>
      </c>
    </row>
    <row r="265" spans="2:7">
      <c r="B265" s="129" t="s">
        <v>36</v>
      </c>
      <c r="C265" s="130">
        <v>32</v>
      </c>
      <c r="D265" s="130">
        <v>4139</v>
      </c>
      <c r="E265" s="131">
        <f t="shared" si="12"/>
        <v>4171</v>
      </c>
      <c r="F265" s="126">
        <f t="shared" si="13"/>
        <v>2.2959843668290535E-2</v>
      </c>
      <c r="G265" s="130">
        <v>181665</v>
      </c>
    </row>
    <row r="266" spans="2:7">
      <c r="B266" s="129" t="s">
        <v>37</v>
      </c>
      <c r="C266" s="130">
        <v>166</v>
      </c>
      <c r="D266" s="130">
        <v>24638</v>
      </c>
      <c r="E266" s="131">
        <f t="shared" si="12"/>
        <v>24804</v>
      </c>
      <c r="F266" s="126">
        <f t="shared" si="13"/>
        <v>4.775326325516923E-2</v>
      </c>
      <c r="G266" s="130">
        <v>519420</v>
      </c>
    </row>
    <row r="267" spans="2:7">
      <c r="B267" s="129" t="s">
        <v>38</v>
      </c>
      <c r="C267" s="130">
        <v>10</v>
      </c>
      <c r="D267" s="130">
        <v>2849</v>
      </c>
      <c r="E267" s="131">
        <f t="shared" si="12"/>
        <v>2859</v>
      </c>
      <c r="F267" s="126">
        <f t="shared" si="13"/>
        <v>3.0392584166941287E-2</v>
      </c>
      <c r="G267" s="130">
        <v>94069</v>
      </c>
    </row>
    <row r="268" spans="2:7">
      <c r="B268" s="145" t="s">
        <v>39</v>
      </c>
      <c r="C268" s="146">
        <f>SUM(C244:C267)</f>
        <v>10863</v>
      </c>
      <c r="D268" s="146">
        <f>SUM(D244:D267)</f>
        <v>781833</v>
      </c>
      <c r="E268" s="147">
        <f>SUM(C268:D268)</f>
        <v>792696</v>
      </c>
      <c r="F268" s="148">
        <f>+E268/G268</f>
        <v>5.328688358958715E-2</v>
      </c>
      <c r="G268" s="149">
        <f>SUM(G244:G267)</f>
        <v>14876006</v>
      </c>
    </row>
    <row r="269" spans="2:7">
      <c r="B269" s="319" t="s">
        <v>107</v>
      </c>
      <c r="C269" s="320"/>
      <c r="D269" s="320"/>
      <c r="E269" s="320"/>
      <c r="F269" s="320"/>
      <c r="G269" s="320"/>
    </row>
    <row r="273" spans="2:7" ht="63.75" customHeight="1">
      <c r="B273" s="311" t="s">
        <v>140</v>
      </c>
      <c r="C273" s="312"/>
      <c r="D273" s="312"/>
      <c r="E273" s="312"/>
      <c r="F273" s="120"/>
      <c r="G273" s="121"/>
    </row>
    <row r="274" spans="2:7">
      <c r="B274" s="309" t="s">
        <v>126</v>
      </c>
      <c r="C274" s="310"/>
      <c r="D274" s="122"/>
      <c r="E274" s="122"/>
      <c r="F274" s="122"/>
      <c r="G274" s="123"/>
    </row>
    <row r="275" spans="2:7">
      <c r="B275" s="90"/>
      <c r="C275" s="94"/>
      <c r="D275" s="95"/>
      <c r="E275" s="95"/>
      <c r="F275" s="106"/>
      <c r="G275" s="107"/>
    </row>
    <row r="276" spans="2:7" ht="38.25">
      <c r="B276" s="143" t="s">
        <v>14</v>
      </c>
      <c r="C276" s="144" t="s">
        <v>40</v>
      </c>
      <c r="D276" s="144" t="s">
        <v>41</v>
      </c>
      <c r="E276" s="144" t="s">
        <v>39</v>
      </c>
      <c r="F276" s="144" t="s">
        <v>10</v>
      </c>
      <c r="G276" s="144" t="s">
        <v>114</v>
      </c>
    </row>
    <row r="277" spans="2:7">
      <c r="B277" s="129" t="s">
        <v>15</v>
      </c>
      <c r="C277" s="130">
        <v>389</v>
      </c>
      <c r="D277" s="130">
        <v>61150</v>
      </c>
      <c r="E277" s="131">
        <f>SUM(C277:D277)</f>
        <v>61539</v>
      </c>
      <c r="F277" s="126">
        <f>+E277/G277</f>
        <v>8.3543303665973401E-2</v>
      </c>
      <c r="G277" s="130">
        <v>736612</v>
      </c>
    </row>
    <row r="278" spans="2:7">
      <c r="B278" s="129" t="s">
        <v>16</v>
      </c>
      <c r="C278" s="130">
        <v>17</v>
      </c>
      <c r="D278" s="130">
        <v>4651</v>
      </c>
      <c r="E278" s="131">
        <f t="shared" ref="E278:E300" si="14">SUM(C278:D278)</f>
        <v>4668</v>
      </c>
      <c r="F278" s="126">
        <f t="shared" ref="F278:F300" si="15">+E278/G278</f>
        <v>2.4573206361238768E-2</v>
      </c>
      <c r="G278" s="130">
        <v>189963</v>
      </c>
    </row>
    <row r="279" spans="2:7">
      <c r="B279" s="129" t="s">
        <v>17</v>
      </c>
      <c r="C279" s="130">
        <v>54</v>
      </c>
      <c r="D279" s="130">
        <v>8004</v>
      </c>
      <c r="E279" s="131">
        <f t="shared" si="14"/>
        <v>8058</v>
      </c>
      <c r="F279" s="126">
        <f t="shared" si="15"/>
        <v>3.4593638514079157E-2</v>
      </c>
      <c r="G279" s="130">
        <v>232933</v>
      </c>
    </row>
    <row r="280" spans="2:7">
      <c r="B280" s="129" t="s">
        <v>18</v>
      </c>
      <c r="C280" s="130">
        <v>25</v>
      </c>
      <c r="D280" s="130">
        <v>5292</v>
      </c>
      <c r="E280" s="131">
        <f t="shared" si="14"/>
        <v>5317</v>
      </c>
      <c r="F280" s="126">
        <f t="shared" si="15"/>
        <v>3.1242104273534407E-2</v>
      </c>
      <c r="G280" s="130">
        <v>170187</v>
      </c>
    </row>
    <row r="281" spans="2:7">
      <c r="B281" s="129" t="s">
        <v>19</v>
      </c>
      <c r="C281" s="130">
        <v>58</v>
      </c>
      <c r="D281" s="130">
        <v>18647</v>
      </c>
      <c r="E281" s="131">
        <f t="shared" si="14"/>
        <v>18705</v>
      </c>
      <c r="F281" s="126">
        <f t="shared" si="15"/>
        <v>3.943265880051354E-2</v>
      </c>
      <c r="G281" s="130">
        <v>474353</v>
      </c>
    </row>
    <row r="282" spans="2:7">
      <c r="B282" s="129" t="s">
        <v>20</v>
      </c>
      <c r="C282" s="130">
        <v>41</v>
      </c>
      <c r="D282" s="130">
        <v>12296</v>
      </c>
      <c r="E282" s="131">
        <f t="shared" si="14"/>
        <v>12337</v>
      </c>
      <c r="F282" s="126">
        <f t="shared" si="15"/>
        <v>2.9146191646191647E-2</v>
      </c>
      <c r="G282" s="130">
        <v>423280</v>
      </c>
    </row>
    <row r="283" spans="2:7">
      <c r="B283" s="129" t="s">
        <v>55</v>
      </c>
      <c r="C283" s="130">
        <v>110</v>
      </c>
      <c r="D283" s="130">
        <v>23173</v>
      </c>
      <c r="E283" s="131">
        <f t="shared" si="14"/>
        <v>23283</v>
      </c>
      <c r="F283" s="126">
        <f t="shared" si="15"/>
        <v>3.7473684888205037E-2</v>
      </c>
      <c r="G283" s="130">
        <v>621316</v>
      </c>
    </row>
    <row r="284" spans="2:7">
      <c r="B284" s="129" t="s">
        <v>22</v>
      </c>
      <c r="C284" s="130">
        <v>65</v>
      </c>
      <c r="D284" s="130">
        <v>13902</v>
      </c>
      <c r="E284" s="131">
        <f t="shared" si="14"/>
        <v>13967</v>
      </c>
      <c r="F284" s="126">
        <f t="shared" si="15"/>
        <v>2.7490901647249631E-2</v>
      </c>
      <c r="G284" s="130">
        <v>508059</v>
      </c>
    </row>
    <row r="285" spans="2:7">
      <c r="B285" s="129" t="s">
        <v>23</v>
      </c>
      <c r="C285" s="130">
        <v>46</v>
      </c>
      <c r="D285" s="130">
        <v>2144</v>
      </c>
      <c r="E285" s="131">
        <f t="shared" si="14"/>
        <v>2190</v>
      </c>
      <c r="F285" s="126">
        <f t="shared" si="15"/>
        <v>8.4240489287225453E-2</v>
      </c>
      <c r="G285" s="130">
        <v>25997</v>
      </c>
    </row>
    <row r="286" spans="2:7">
      <c r="B286" s="129" t="s">
        <v>24</v>
      </c>
      <c r="C286" s="130">
        <v>1814</v>
      </c>
      <c r="D286" s="130">
        <v>213207</v>
      </c>
      <c r="E286" s="131">
        <f t="shared" si="14"/>
        <v>215021</v>
      </c>
      <c r="F286" s="126">
        <f t="shared" si="15"/>
        <v>5.7022602347563636E-2</v>
      </c>
      <c r="G286" s="130">
        <v>3770803</v>
      </c>
    </row>
    <row r="287" spans="2:7">
      <c r="B287" s="129" t="s">
        <v>25</v>
      </c>
      <c r="C287" s="130">
        <v>85</v>
      </c>
      <c r="D287" s="130">
        <v>18012</v>
      </c>
      <c r="E287" s="131">
        <f t="shared" si="14"/>
        <v>18097</v>
      </c>
      <c r="F287" s="126">
        <f t="shared" si="15"/>
        <v>4.3930835091262624E-2</v>
      </c>
      <c r="G287" s="130">
        <v>411943</v>
      </c>
    </row>
    <row r="288" spans="2:7">
      <c r="B288" s="129" t="s">
        <v>26</v>
      </c>
      <c r="C288" s="130">
        <v>233</v>
      </c>
      <c r="D288" s="130">
        <v>19946</v>
      </c>
      <c r="E288" s="131">
        <f t="shared" si="14"/>
        <v>20179</v>
      </c>
      <c r="F288" s="126">
        <f t="shared" si="15"/>
        <v>4.3451017209005877E-2</v>
      </c>
      <c r="G288" s="130">
        <v>464408</v>
      </c>
    </row>
    <row r="289" spans="2:7">
      <c r="B289" s="129" t="s">
        <v>27</v>
      </c>
      <c r="C289" s="130">
        <v>32</v>
      </c>
      <c r="D289" s="130">
        <v>13849</v>
      </c>
      <c r="E289" s="131">
        <f t="shared" si="14"/>
        <v>13881</v>
      </c>
      <c r="F289" s="126">
        <f t="shared" si="15"/>
        <v>1.7246284799141226E-2</v>
      </c>
      <c r="G289" s="130">
        <v>804869</v>
      </c>
    </row>
    <row r="290" spans="2:7">
      <c r="B290" s="129" t="s">
        <v>28</v>
      </c>
      <c r="C290" s="130">
        <v>144</v>
      </c>
      <c r="D290" s="130">
        <v>31266</v>
      </c>
      <c r="E290" s="131">
        <f t="shared" si="14"/>
        <v>31410</v>
      </c>
      <c r="F290" s="126">
        <f t="shared" si="15"/>
        <v>2.2168520277738177E-2</v>
      </c>
      <c r="G290" s="130">
        <v>1416874</v>
      </c>
    </row>
    <row r="291" spans="2:7">
      <c r="B291" s="129" t="s">
        <v>29</v>
      </c>
      <c r="C291" s="130">
        <v>2</v>
      </c>
      <c r="D291" s="130">
        <v>4422</v>
      </c>
      <c r="E291" s="131">
        <f t="shared" si="14"/>
        <v>4424</v>
      </c>
      <c r="F291" s="126">
        <f t="shared" si="15"/>
        <v>2.8908230743093129E-2</v>
      </c>
      <c r="G291" s="130">
        <v>153036</v>
      </c>
    </row>
    <row r="292" spans="2:7">
      <c r="B292" s="129" t="s">
        <v>30</v>
      </c>
      <c r="C292" s="130">
        <v>8</v>
      </c>
      <c r="D292" s="130">
        <v>3961</v>
      </c>
      <c r="E292" s="131">
        <f t="shared" si="14"/>
        <v>3969</v>
      </c>
      <c r="F292" s="126">
        <f t="shared" si="15"/>
        <v>3.7000438150817105E-2</v>
      </c>
      <c r="G292" s="130">
        <v>107269</v>
      </c>
    </row>
    <row r="293" spans="2:7">
      <c r="B293" s="132" t="s">
        <v>31</v>
      </c>
      <c r="C293" s="130">
        <v>5</v>
      </c>
      <c r="D293" s="130">
        <v>4335</v>
      </c>
      <c r="E293" s="131">
        <f t="shared" si="14"/>
        <v>4340</v>
      </c>
      <c r="F293" s="126">
        <f t="shared" si="15"/>
        <v>3.0759635420358058E-2</v>
      </c>
      <c r="G293" s="130">
        <v>141094</v>
      </c>
    </row>
    <row r="294" spans="2:7">
      <c r="B294" s="129" t="s">
        <v>32</v>
      </c>
      <c r="C294" s="130">
        <v>8</v>
      </c>
      <c r="D294" s="130">
        <v>5179</v>
      </c>
      <c r="E294" s="131">
        <f t="shared" si="14"/>
        <v>5187</v>
      </c>
      <c r="F294" s="126">
        <f t="shared" si="15"/>
        <v>5.9739481958377E-2</v>
      </c>
      <c r="G294" s="130">
        <v>86827</v>
      </c>
    </row>
    <row r="295" spans="2:7">
      <c r="B295" s="129" t="s">
        <v>33</v>
      </c>
      <c r="C295" s="130">
        <v>7632</v>
      </c>
      <c r="D295" s="130">
        <v>300420</v>
      </c>
      <c r="E295" s="131">
        <f t="shared" si="14"/>
        <v>308052</v>
      </c>
      <c r="F295" s="126">
        <f t="shared" si="15"/>
        <v>0.11559816455097693</v>
      </c>
      <c r="G295" s="130">
        <v>2664852</v>
      </c>
    </row>
    <row r="296" spans="2:7">
      <c r="B296" s="129" t="s">
        <v>34</v>
      </c>
      <c r="C296" s="130">
        <v>44</v>
      </c>
      <c r="D296" s="130">
        <v>7970</v>
      </c>
      <c r="E296" s="131">
        <f t="shared" si="14"/>
        <v>8014</v>
      </c>
      <c r="F296" s="126">
        <f t="shared" si="15"/>
        <v>2.5097552878984321E-2</v>
      </c>
      <c r="G296" s="130">
        <v>319314</v>
      </c>
    </row>
    <row r="297" spans="2:7">
      <c r="B297" s="129" t="s">
        <v>35</v>
      </c>
      <c r="C297" s="130">
        <v>89</v>
      </c>
      <c r="D297" s="130">
        <v>15987</v>
      </c>
      <c r="E297" s="131">
        <f t="shared" si="14"/>
        <v>16076</v>
      </c>
      <c r="F297" s="126">
        <f t="shared" si="15"/>
        <v>3.7819475288892235E-2</v>
      </c>
      <c r="G297" s="130">
        <v>425072</v>
      </c>
    </row>
    <row r="298" spans="2:7">
      <c r="B298" s="129" t="s">
        <v>36</v>
      </c>
      <c r="C298" s="130">
        <v>32</v>
      </c>
      <c r="D298" s="130">
        <v>4290</v>
      </c>
      <c r="E298" s="131">
        <f t="shared" si="14"/>
        <v>4322</v>
      </c>
      <c r="F298" s="126">
        <f t="shared" si="15"/>
        <v>2.3676094375695025E-2</v>
      </c>
      <c r="G298" s="130">
        <v>182547</v>
      </c>
    </row>
    <row r="299" spans="2:7">
      <c r="B299" s="129" t="s">
        <v>37</v>
      </c>
      <c r="C299" s="130">
        <v>159</v>
      </c>
      <c r="D299" s="130">
        <v>25907</v>
      </c>
      <c r="E299" s="131">
        <f t="shared" si="14"/>
        <v>26066</v>
      </c>
      <c r="F299" s="126">
        <f t="shared" si="15"/>
        <v>4.9941084617816392E-2</v>
      </c>
      <c r="G299" s="130">
        <v>521935</v>
      </c>
    </row>
    <row r="300" spans="2:7">
      <c r="B300" s="129" t="s">
        <v>38</v>
      </c>
      <c r="C300" s="130">
        <v>13</v>
      </c>
      <c r="D300" s="130">
        <v>2995</v>
      </c>
      <c r="E300" s="131">
        <f t="shared" si="14"/>
        <v>3008</v>
      </c>
      <c r="F300" s="126">
        <f t="shared" si="15"/>
        <v>3.1822269240941552E-2</v>
      </c>
      <c r="G300" s="130">
        <v>94525</v>
      </c>
    </row>
    <row r="301" spans="2:7">
      <c r="B301" s="145" t="s">
        <v>39</v>
      </c>
      <c r="C301" s="146">
        <f>SUM(C277:C300)</f>
        <v>11105</v>
      </c>
      <c r="D301" s="146">
        <f>SUM(D277:D300)</f>
        <v>821005</v>
      </c>
      <c r="E301" s="147">
        <f>SUM(C301:D301)</f>
        <v>832110</v>
      </c>
      <c r="F301" s="148">
        <f>+E301/G301</f>
        <v>5.5666725626348501E-2</v>
      </c>
      <c r="G301" s="149">
        <f>SUM(G277:G300)</f>
        <v>14948068</v>
      </c>
    </row>
    <row r="302" spans="2:7">
      <c r="B302" s="319" t="s">
        <v>107</v>
      </c>
      <c r="C302" s="320"/>
      <c r="D302" s="320"/>
      <c r="E302" s="320"/>
      <c r="F302" s="320"/>
      <c r="G302" s="320"/>
    </row>
    <row r="306" spans="2:9" ht="71.25" customHeight="1">
      <c r="B306" s="311" t="s">
        <v>141</v>
      </c>
      <c r="C306" s="312"/>
      <c r="D306" s="312"/>
      <c r="E306" s="312"/>
      <c r="F306" s="120"/>
      <c r="G306" s="121"/>
    </row>
    <row r="307" spans="2:9">
      <c r="B307" s="309" t="s">
        <v>126</v>
      </c>
      <c r="C307" s="310"/>
      <c r="D307" s="122"/>
      <c r="E307" s="122"/>
      <c r="F307" s="122"/>
      <c r="G307" s="123"/>
    </row>
    <row r="308" spans="2:9">
      <c r="B308" s="90"/>
      <c r="C308" s="94"/>
      <c r="D308" s="95"/>
      <c r="E308" s="95"/>
      <c r="F308" s="106"/>
      <c r="G308" s="107"/>
    </row>
    <row r="309" spans="2:9" ht="38.25">
      <c r="B309" s="143" t="s">
        <v>14</v>
      </c>
      <c r="C309" s="144" t="s">
        <v>40</v>
      </c>
      <c r="D309" s="144" t="s">
        <v>41</v>
      </c>
      <c r="E309" s="144" t="s">
        <v>39</v>
      </c>
      <c r="F309" s="144" t="s">
        <v>10</v>
      </c>
      <c r="G309" s="144" t="s">
        <v>117</v>
      </c>
    </row>
    <row r="310" spans="2:9">
      <c r="B310" s="129" t="s">
        <v>15</v>
      </c>
      <c r="C310" s="130">
        <v>351</v>
      </c>
      <c r="D310" s="130">
        <v>65968</v>
      </c>
      <c r="E310" s="131">
        <f>SUM(C310:D310)</f>
        <v>66319</v>
      </c>
      <c r="F310" s="126">
        <f>+E310/G310</f>
        <v>8.6387171988875786E-2</v>
      </c>
      <c r="G310" s="133">
        <v>767695</v>
      </c>
      <c r="I310" s="72"/>
    </row>
    <row r="311" spans="2:9">
      <c r="B311" s="129" t="s">
        <v>16</v>
      </c>
      <c r="C311" s="130">
        <v>12</v>
      </c>
      <c r="D311" s="130">
        <v>4941</v>
      </c>
      <c r="E311" s="131">
        <f t="shared" ref="E311:E333" si="16">SUM(C311:D311)</f>
        <v>4953</v>
      </c>
      <c r="F311" s="126">
        <f t="shared" ref="F311:F333" si="17">+E311/G311</f>
        <v>2.530668969287601E-2</v>
      </c>
      <c r="G311" s="133">
        <v>195719</v>
      </c>
      <c r="I311" s="72"/>
    </row>
    <row r="312" spans="2:9">
      <c r="B312" s="129" t="s">
        <v>17</v>
      </c>
      <c r="C312" s="130">
        <v>54</v>
      </c>
      <c r="D312" s="130">
        <v>8275</v>
      </c>
      <c r="E312" s="131">
        <f t="shared" si="16"/>
        <v>8329</v>
      </c>
      <c r="F312" s="126">
        <f t="shared" si="17"/>
        <v>3.403008735301568E-2</v>
      </c>
      <c r="G312" s="133">
        <v>244754</v>
      </c>
      <c r="I312" s="72"/>
    </row>
    <row r="313" spans="2:9">
      <c r="B313" s="129" t="s">
        <v>18</v>
      </c>
      <c r="C313" s="130">
        <v>22</v>
      </c>
      <c r="D313" s="130">
        <v>5596</v>
      </c>
      <c r="E313" s="131">
        <f t="shared" si="16"/>
        <v>5618</v>
      </c>
      <c r="F313" s="126">
        <f t="shared" si="17"/>
        <v>3.2093687517852042E-2</v>
      </c>
      <c r="G313" s="133">
        <v>175050</v>
      </c>
      <c r="I313" s="72"/>
    </row>
    <row r="314" spans="2:9">
      <c r="B314" s="129" t="s">
        <v>19</v>
      </c>
      <c r="C314" s="130">
        <v>54</v>
      </c>
      <c r="D314" s="130">
        <v>20180</v>
      </c>
      <c r="E314" s="131">
        <f t="shared" si="16"/>
        <v>20234</v>
      </c>
      <c r="F314" s="126">
        <f t="shared" si="17"/>
        <v>4.1575573271965149E-2</v>
      </c>
      <c r="G314" s="133">
        <v>486680</v>
      </c>
      <c r="I314" s="72"/>
    </row>
    <row r="315" spans="2:9">
      <c r="B315" s="129" t="s">
        <v>20</v>
      </c>
      <c r="C315" s="130">
        <v>34</v>
      </c>
      <c r="D315" s="130">
        <v>13708</v>
      </c>
      <c r="E315" s="131">
        <f t="shared" si="16"/>
        <v>13742</v>
      </c>
      <c r="F315" s="126">
        <f t="shared" si="17"/>
        <v>3.1386897991439525E-2</v>
      </c>
      <c r="G315" s="133">
        <v>437826</v>
      </c>
      <c r="I315" s="72"/>
    </row>
    <row r="316" spans="2:9">
      <c r="B316" s="129" t="s">
        <v>55</v>
      </c>
      <c r="C316" s="130">
        <v>110</v>
      </c>
      <c r="D316" s="130">
        <v>24511</v>
      </c>
      <c r="E316" s="131">
        <f t="shared" si="16"/>
        <v>24621</v>
      </c>
      <c r="F316" s="126">
        <f t="shared" si="17"/>
        <v>3.8231366459627332E-2</v>
      </c>
      <c r="G316" s="133">
        <v>644000</v>
      </c>
      <c r="I316" s="72"/>
    </row>
    <row r="317" spans="2:9">
      <c r="B317" s="129" t="s">
        <v>22</v>
      </c>
      <c r="C317" s="130">
        <v>60</v>
      </c>
      <c r="D317" s="130">
        <v>13905</v>
      </c>
      <c r="E317" s="131">
        <f t="shared" si="16"/>
        <v>13965</v>
      </c>
      <c r="F317" s="126">
        <f t="shared" si="17"/>
        <v>2.4440741920466517E-2</v>
      </c>
      <c r="G317" s="133">
        <v>571382</v>
      </c>
      <c r="I317" s="72"/>
    </row>
    <row r="318" spans="2:9">
      <c r="B318" s="129" t="s">
        <v>23</v>
      </c>
      <c r="C318" s="130">
        <v>44</v>
      </c>
      <c r="D318" s="130">
        <v>2149</v>
      </c>
      <c r="E318" s="131">
        <f t="shared" si="16"/>
        <v>2193</v>
      </c>
      <c r="F318" s="126">
        <f t="shared" si="17"/>
        <v>8.0376777598592589E-2</v>
      </c>
      <c r="G318" s="133">
        <v>27284</v>
      </c>
      <c r="I318" s="72"/>
    </row>
    <row r="319" spans="2:9">
      <c r="B319" s="129" t="s">
        <v>24</v>
      </c>
      <c r="C319" s="130">
        <v>1220</v>
      </c>
      <c r="D319" s="130">
        <v>219977</v>
      </c>
      <c r="E319" s="131">
        <f t="shared" si="16"/>
        <v>221197</v>
      </c>
      <c r="F319" s="126">
        <f t="shared" si="17"/>
        <v>5.6688384694851157E-2</v>
      </c>
      <c r="G319" s="133">
        <v>3901981</v>
      </c>
      <c r="I319" s="72"/>
    </row>
    <row r="320" spans="2:9">
      <c r="B320" s="129" t="s">
        <v>25</v>
      </c>
      <c r="C320" s="130">
        <v>81</v>
      </c>
      <c r="D320" s="130">
        <v>19635</v>
      </c>
      <c r="E320" s="131">
        <f t="shared" si="16"/>
        <v>19716</v>
      </c>
      <c r="F320" s="126">
        <f t="shared" si="17"/>
        <v>4.6257475546838157E-2</v>
      </c>
      <c r="G320" s="133">
        <v>426223</v>
      </c>
      <c r="I320" s="72"/>
    </row>
    <row r="321" spans="2:9">
      <c r="B321" s="129" t="s">
        <v>26</v>
      </c>
      <c r="C321" s="130">
        <v>231</v>
      </c>
      <c r="D321" s="130">
        <v>20273</v>
      </c>
      <c r="E321" s="131">
        <f t="shared" si="16"/>
        <v>20504</v>
      </c>
      <c r="F321" s="126">
        <f t="shared" si="17"/>
        <v>4.2809062894079722E-2</v>
      </c>
      <c r="G321" s="133">
        <v>478964</v>
      </c>
      <c r="I321" s="72"/>
    </row>
    <row r="322" spans="2:9">
      <c r="B322" s="129" t="s">
        <v>27</v>
      </c>
      <c r="C322" s="130">
        <v>31</v>
      </c>
      <c r="D322" s="130">
        <v>13838</v>
      </c>
      <c r="E322" s="131">
        <f t="shared" si="16"/>
        <v>13869</v>
      </c>
      <c r="F322" s="126">
        <f t="shared" si="17"/>
        <v>1.671408893211325E-2</v>
      </c>
      <c r="G322" s="133">
        <v>829779</v>
      </c>
      <c r="I322" s="72"/>
    </row>
    <row r="323" spans="2:9">
      <c r="B323" s="129" t="s">
        <v>28</v>
      </c>
      <c r="C323" s="130">
        <v>150</v>
      </c>
      <c r="D323" s="130">
        <v>31558</v>
      </c>
      <c r="E323" s="131">
        <f t="shared" si="16"/>
        <v>31708</v>
      </c>
      <c r="F323" s="126">
        <f t="shared" si="17"/>
        <v>2.1839375758072505E-2</v>
      </c>
      <c r="G323" s="133">
        <v>1451873</v>
      </c>
      <c r="I323" s="72"/>
    </row>
    <row r="324" spans="2:9">
      <c r="B324" s="129" t="s">
        <v>29</v>
      </c>
      <c r="C324" s="130">
        <v>2</v>
      </c>
      <c r="D324" s="130">
        <v>4423</v>
      </c>
      <c r="E324" s="131">
        <f t="shared" si="16"/>
        <v>4425</v>
      </c>
      <c r="F324" s="126">
        <f t="shared" si="17"/>
        <v>2.7323585348383431E-2</v>
      </c>
      <c r="G324" s="133">
        <v>161948</v>
      </c>
      <c r="I324" s="72"/>
    </row>
    <row r="325" spans="2:9">
      <c r="B325" s="129" t="s">
        <v>30</v>
      </c>
      <c r="C325" s="130">
        <v>6</v>
      </c>
      <c r="D325" s="130">
        <v>4221</v>
      </c>
      <c r="E325" s="131">
        <f t="shared" si="16"/>
        <v>4227</v>
      </c>
      <c r="F325" s="126">
        <f t="shared" si="17"/>
        <v>3.7690256885805747E-2</v>
      </c>
      <c r="G325" s="133">
        <v>112151</v>
      </c>
      <c r="I325" s="72"/>
    </row>
    <row r="326" spans="2:9">
      <c r="B326" s="132" t="s">
        <v>31</v>
      </c>
      <c r="C326" s="130">
        <v>4</v>
      </c>
      <c r="D326" s="130">
        <v>4721</v>
      </c>
      <c r="E326" s="131">
        <f t="shared" si="16"/>
        <v>4725</v>
      </c>
      <c r="F326" s="126">
        <f t="shared" si="17"/>
        <v>3.294496621833623E-2</v>
      </c>
      <c r="G326" s="133">
        <v>143421</v>
      </c>
      <c r="I326" s="72"/>
    </row>
    <row r="327" spans="2:9">
      <c r="B327" s="129" t="s">
        <v>32</v>
      </c>
      <c r="C327" s="130">
        <v>8</v>
      </c>
      <c r="D327" s="130">
        <v>5497</v>
      </c>
      <c r="E327" s="131">
        <f t="shared" si="16"/>
        <v>5505</v>
      </c>
      <c r="F327" s="126">
        <f t="shared" si="17"/>
        <v>6.0033370047655917E-2</v>
      </c>
      <c r="G327" s="133">
        <v>91699</v>
      </c>
      <c r="I327" s="72"/>
    </row>
    <row r="328" spans="2:9">
      <c r="B328" s="129" t="s">
        <v>33</v>
      </c>
      <c r="C328" s="130">
        <v>6326</v>
      </c>
      <c r="D328" s="130">
        <v>315880</v>
      </c>
      <c r="E328" s="131">
        <f t="shared" si="16"/>
        <v>322206</v>
      </c>
      <c r="F328" s="126">
        <f t="shared" si="17"/>
        <v>0.11592771023649244</v>
      </c>
      <c r="G328" s="133">
        <v>2779370</v>
      </c>
      <c r="I328" s="72"/>
    </row>
    <row r="329" spans="2:9">
      <c r="B329" s="129" t="s">
        <v>34</v>
      </c>
      <c r="C329" s="130">
        <v>10</v>
      </c>
      <c r="D329" s="130">
        <v>7949</v>
      </c>
      <c r="E329" s="131">
        <f t="shared" si="16"/>
        <v>7959</v>
      </c>
      <c r="F329" s="126">
        <f t="shared" si="17"/>
        <v>2.3809666263805956E-2</v>
      </c>
      <c r="G329" s="133">
        <v>334276</v>
      </c>
      <c r="I329" s="72"/>
    </row>
    <row r="330" spans="2:9">
      <c r="B330" s="129" t="s">
        <v>35</v>
      </c>
      <c r="C330" s="130">
        <v>80</v>
      </c>
      <c r="D330" s="130">
        <v>16898</v>
      </c>
      <c r="E330" s="131">
        <f t="shared" si="16"/>
        <v>16978</v>
      </c>
      <c r="F330" s="126">
        <f t="shared" si="17"/>
        <v>4.296781083837594E-2</v>
      </c>
      <c r="G330" s="133">
        <v>395133</v>
      </c>
      <c r="I330" s="72"/>
    </row>
    <row r="331" spans="2:9">
      <c r="B331" s="129" t="s">
        <v>36</v>
      </c>
      <c r="C331" s="130">
        <v>16</v>
      </c>
      <c r="D331" s="130">
        <v>4621</v>
      </c>
      <c r="E331" s="131">
        <f t="shared" si="16"/>
        <v>4637</v>
      </c>
      <c r="F331" s="126">
        <f t="shared" si="17"/>
        <v>2.4290713267957422E-2</v>
      </c>
      <c r="G331" s="133">
        <v>190896</v>
      </c>
      <c r="I331" s="72"/>
    </row>
    <row r="332" spans="2:9">
      <c r="B332" s="129" t="s">
        <v>37</v>
      </c>
      <c r="C332" s="130">
        <v>150</v>
      </c>
      <c r="D332" s="130">
        <v>28107</v>
      </c>
      <c r="E332" s="131">
        <f t="shared" si="16"/>
        <v>28257</v>
      </c>
      <c r="F332" s="126">
        <f t="shared" si="17"/>
        <v>5.2585740047008382E-2</v>
      </c>
      <c r="G332" s="133">
        <v>537351</v>
      </c>
      <c r="I332" s="72"/>
    </row>
    <row r="333" spans="2:9">
      <c r="B333" s="129" t="s">
        <v>38</v>
      </c>
      <c r="C333" s="130">
        <v>13</v>
      </c>
      <c r="D333" s="130">
        <v>3136</v>
      </c>
      <c r="E333" s="131">
        <f t="shared" si="16"/>
        <v>3149</v>
      </c>
      <c r="F333" s="126">
        <f t="shared" si="17"/>
        <v>3.143655785165219E-2</v>
      </c>
      <c r="G333" s="133">
        <v>100170</v>
      </c>
      <c r="I333" s="72"/>
    </row>
    <row r="334" spans="2:9">
      <c r="B334" s="145" t="s">
        <v>39</v>
      </c>
      <c r="C334" s="146">
        <f>SUM(C310:C333)</f>
        <v>9069</v>
      </c>
      <c r="D334" s="146">
        <f>SUM(D310:D333)</f>
        <v>859967</v>
      </c>
      <c r="E334" s="147">
        <f>SUM(C334:D334)</f>
        <v>869036</v>
      </c>
      <c r="F334" s="148">
        <f>+E334/G334</f>
        <v>5.6118884449287643E-2</v>
      </c>
      <c r="G334" s="149">
        <f>SUM(G310:G333)</f>
        <v>15485625</v>
      </c>
    </row>
    <row r="335" spans="2:9">
      <c r="B335" s="319" t="s">
        <v>107</v>
      </c>
      <c r="C335" s="320"/>
      <c r="D335" s="320"/>
      <c r="E335" s="320"/>
      <c r="F335" s="320"/>
      <c r="G335" s="320"/>
    </row>
    <row r="336" spans="2:9" ht="15">
      <c r="B336" s="62"/>
      <c r="C336" s="62"/>
      <c r="D336" s="62"/>
      <c r="E336" s="62"/>
      <c r="F336" s="62"/>
      <c r="G336" s="62"/>
    </row>
    <row r="337" spans="2:33" ht="15">
      <c r="B337" s="62"/>
      <c r="C337" s="62"/>
      <c r="D337" s="62"/>
      <c r="E337" s="62"/>
      <c r="F337" s="62"/>
      <c r="G337" s="62"/>
    </row>
    <row r="338" spans="2:33" ht="15">
      <c r="B338" s="62"/>
      <c r="C338" s="62"/>
      <c r="D338" s="62"/>
      <c r="E338" s="62"/>
      <c r="F338" s="62"/>
      <c r="G338" s="62"/>
    </row>
    <row r="339" spans="2:33" ht="63.75" customHeight="1">
      <c r="B339" s="311" t="s">
        <v>142</v>
      </c>
      <c r="C339" s="312"/>
      <c r="D339" s="312"/>
      <c r="E339" s="312"/>
      <c r="F339" s="120"/>
      <c r="G339" s="121"/>
      <c r="AA339" s="20"/>
      <c r="AB339" s="20"/>
      <c r="AC339" s="20"/>
      <c r="AD339" s="20"/>
      <c r="AE339" s="20"/>
      <c r="AF339" s="20"/>
    </row>
    <row r="340" spans="2:33">
      <c r="B340" s="309" t="s">
        <v>126</v>
      </c>
      <c r="C340" s="310"/>
      <c r="D340" s="122"/>
      <c r="E340" s="122"/>
      <c r="F340" s="122"/>
      <c r="G340" s="123"/>
      <c r="AA340" s="20"/>
      <c r="AB340" s="20"/>
      <c r="AC340" s="20"/>
      <c r="AD340" s="20"/>
      <c r="AE340" s="20"/>
      <c r="AF340" s="20"/>
    </row>
    <row r="341" spans="2:33">
      <c r="B341" s="90"/>
      <c r="C341" s="94"/>
      <c r="D341" s="95"/>
      <c r="E341" s="95"/>
      <c r="F341" s="106"/>
      <c r="G341" s="107"/>
      <c r="AA341" s="20"/>
      <c r="AB341" s="20"/>
      <c r="AC341" s="20"/>
      <c r="AD341" s="20"/>
      <c r="AE341" s="20"/>
      <c r="AF341" s="20"/>
    </row>
    <row r="342" spans="2:33" ht="45">
      <c r="B342" s="205" t="s">
        <v>14</v>
      </c>
      <c r="C342" s="206" t="s">
        <v>40</v>
      </c>
      <c r="D342" s="206" t="s">
        <v>41</v>
      </c>
      <c r="E342" s="206" t="s">
        <v>39</v>
      </c>
      <c r="F342" s="206" t="s">
        <v>10</v>
      </c>
      <c r="G342" s="206" t="s">
        <v>121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3" t="s">
        <v>15</v>
      </c>
      <c r="C343" s="54">
        <v>320</v>
      </c>
      <c r="D343" s="54">
        <v>69660</v>
      </c>
      <c r="E343" s="128">
        <f>SUM(C343:D343)</f>
        <v>69980</v>
      </c>
      <c r="F343" s="40">
        <f>+E343/G343</f>
        <v>9.0735700828913024E-2</v>
      </c>
      <c r="G343" s="63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3" t="s">
        <v>16</v>
      </c>
      <c r="C344" s="54">
        <v>13</v>
      </c>
      <c r="D344" s="54">
        <v>5196</v>
      </c>
      <c r="E344" s="128">
        <f t="shared" ref="E344:E366" si="18">SUM(C344:D344)</f>
        <v>5209</v>
      </c>
      <c r="F344" s="40">
        <f t="shared" ref="F344:F366" si="19">+E344/G344</f>
        <v>2.6547274432258329E-2</v>
      </c>
      <c r="G344" s="63">
        <v>196216</v>
      </c>
    </row>
    <row r="345" spans="2:33">
      <c r="B345" s="53" t="s">
        <v>17</v>
      </c>
      <c r="C345" s="54">
        <v>54</v>
      </c>
      <c r="D345" s="54">
        <v>9307</v>
      </c>
      <c r="E345" s="128">
        <f t="shared" si="18"/>
        <v>9361</v>
      </c>
      <c r="F345" s="40">
        <f t="shared" si="19"/>
        <v>3.8069868640448978E-2</v>
      </c>
      <c r="G345" s="63">
        <v>245890</v>
      </c>
    </row>
    <row r="346" spans="2:33">
      <c r="B346" s="53" t="s">
        <v>18</v>
      </c>
      <c r="C346" s="54">
        <v>18</v>
      </c>
      <c r="D346" s="54">
        <v>6023</v>
      </c>
      <c r="E346" s="128">
        <f t="shared" si="18"/>
        <v>6041</v>
      </c>
      <c r="F346" s="40">
        <f t="shared" si="19"/>
        <v>3.4430873225308203E-2</v>
      </c>
      <c r="G346" s="63">
        <v>175453</v>
      </c>
    </row>
    <row r="347" spans="2:33">
      <c r="B347" s="53" t="s">
        <v>19</v>
      </c>
      <c r="C347" s="54">
        <v>50</v>
      </c>
      <c r="D347" s="54">
        <v>22017</v>
      </c>
      <c r="E347" s="128">
        <f t="shared" si="18"/>
        <v>22067</v>
      </c>
      <c r="F347" s="40">
        <f t="shared" si="19"/>
        <v>4.5224081254559914E-2</v>
      </c>
      <c r="G347" s="63">
        <v>487948</v>
      </c>
    </row>
    <row r="348" spans="2:33">
      <c r="B348" s="53" t="s">
        <v>20</v>
      </c>
      <c r="C348" s="54">
        <v>33</v>
      </c>
      <c r="D348" s="54">
        <v>14702</v>
      </c>
      <c r="E348" s="128">
        <f t="shared" si="18"/>
        <v>14735</v>
      </c>
      <c r="F348" s="40">
        <f t="shared" si="19"/>
        <v>3.3529099891004825E-2</v>
      </c>
      <c r="G348" s="63">
        <v>439469</v>
      </c>
    </row>
    <row r="349" spans="2:33">
      <c r="B349" s="53" t="s">
        <v>55</v>
      </c>
      <c r="C349" s="54">
        <v>109</v>
      </c>
      <c r="D349" s="54">
        <v>27203</v>
      </c>
      <c r="E349" s="128">
        <f t="shared" si="18"/>
        <v>27312</v>
      </c>
      <c r="F349" s="40">
        <f t="shared" si="19"/>
        <v>4.2255743792063122E-2</v>
      </c>
      <c r="G349" s="63">
        <v>646350</v>
      </c>
    </row>
    <row r="350" spans="2:33">
      <c r="B350" s="53" t="s">
        <v>22</v>
      </c>
      <c r="C350" s="54">
        <v>58</v>
      </c>
      <c r="D350" s="54">
        <v>16949</v>
      </c>
      <c r="E350" s="128">
        <f t="shared" si="18"/>
        <v>17007</v>
      </c>
      <c r="F350" s="40">
        <f t="shared" si="19"/>
        <v>2.9639815332813978E-2</v>
      </c>
      <c r="G350" s="63">
        <v>573789</v>
      </c>
    </row>
    <row r="351" spans="2:33">
      <c r="B351" s="53" t="s">
        <v>23</v>
      </c>
      <c r="C351" s="54">
        <v>38</v>
      </c>
      <c r="D351" s="54">
        <v>2200</v>
      </c>
      <c r="E351" s="128">
        <f t="shared" si="18"/>
        <v>2238</v>
      </c>
      <c r="F351" s="40">
        <f t="shared" si="19"/>
        <v>8.1491461238757598E-2</v>
      </c>
      <c r="G351" s="63">
        <v>27463</v>
      </c>
    </row>
    <row r="352" spans="2:33">
      <c r="B352" s="53" t="s">
        <v>24</v>
      </c>
      <c r="C352" s="54">
        <v>1218</v>
      </c>
      <c r="D352" s="54">
        <v>234290</v>
      </c>
      <c r="E352" s="128">
        <f t="shared" si="18"/>
        <v>235508</v>
      </c>
      <c r="F352" s="40">
        <f t="shared" si="19"/>
        <v>6.0118890960289439E-2</v>
      </c>
      <c r="G352" s="63">
        <v>3917371</v>
      </c>
    </row>
    <row r="353" spans="2:7">
      <c r="B353" s="53" t="s">
        <v>25</v>
      </c>
      <c r="C353" s="54">
        <v>78</v>
      </c>
      <c r="D353" s="54">
        <v>21221</v>
      </c>
      <c r="E353" s="128">
        <f t="shared" si="18"/>
        <v>21299</v>
      </c>
      <c r="F353" s="40">
        <f t="shared" si="19"/>
        <v>4.9786934640477044E-2</v>
      </c>
      <c r="G353" s="63">
        <v>427803</v>
      </c>
    </row>
    <row r="354" spans="2:7">
      <c r="B354" s="53" t="s">
        <v>26</v>
      </c>
      <c r="C354" s="54">
        <v>292</v>
      </c>
      <c r="D354" s="54">
        <v>22675</v>
      </c>
      <c r="E354" s="128">
        <f t="shared" si="18"/>
        <v>22967</v>
      </c>
      <c r="F354" s="40">
        <f t="shared" si="19"/>
        <v>4.781255529764445E-2</v>
      </c>
      <c r="G354" s="63">
        <v>480355</v>
      </c>
    </row>
    <row r="355" spans="2:7">
      <c r="B355" s="53" t="s">
        <v>27</v>
      </c>
      <c r="C355" s="54">
        <v>31</v>
      </c>
      <c r="D355" s="54">
        <v>17722</v>
      </c>
      <c r="E355" s="128">
        <f t="shared" si="18"/>
        <v>17753</v>
      </c>
      <c r="F355" s="40">
        <f t="shared" si="19"/>
        <v>2.1317857383017762E-2</v>
      </c>
      <c r="G355" s="63">
        <v>832776</v>
      </c>
    </row>
    <row r="356" spans="2:7">
      <c r="B356" s="53" t="s">
        <v>28</v>
      </c>
      <c r="C356" s="54">
        <v>147</v>
      </c>
      <c r="D356" s="54">
        <v>40524</v>
      </c>
      <c r="E356" s="128">
        <f t="shared" si="18"/>
        <v>40671</v>
      </c>
      <c r="F356" s="40">
        <f t="shared" si="19"/>
        <v>2.7939462094425778E-2</v>
      </c>
      <c r="G356" s="63">
        <v>1455683</v>
      </c>
    </row>
    <row r="357" spans="2:7">
      <c r="B357" s="53" t="s">
        <v>29</v>
      </c>
      <c r="C357" s="54">
        <v>2</v>
      </c>
      <c r="D357" s="54">
        <v>5229</v>
      </c>
      <c r="E357" s="128">
        <f t="shared" si="18"/>
        <v>5231</v>
      </c>
      <c r="F357" s="40">
        <f t="shared" si="19"/>
        <v>3.2082773678755207E-2</v>
      </c>
      <c r="G357" s="63">
        <v>163047</v>
      </c>
    </row>
    <row r="358" spans="2:7">
      <c r="B358" s="53" t="s">
        <v>30</v>
      </c>
      <c r="C358" s="54">
        <v>6</v>
      </c>
      <c r="D358" s="54">
        <v>4606</v>
      </c>
      <c r="E358" s="128">
        <f t="shared" si="18"/>
        <v>4612</v>
      </c>
      <c r="F358" s="40">
        <f t="shared" si="19"/>
        <v>4.08810885077339E-2</v>
      </c>
      <c r="G358" s="63">
        <v>112815</v>
      </c>
    </row>
    <row r="359" spans="2:7">
      <c r="B359" s="55" t="s">
        <v>31</v>
      </c>
      <c r="C359" s="54">
        <v>3</v>
      </c>
      <c r="D359" s="54">
        <v>5251</v>
      </c>
      <c r="E359" s="128">
        <f t="shared" si="18"/>
        <v>5254</v>
      </c>
      <c r="F359" s="40">
        <f t="shared" si="19"/>
        <v>3.6465852304275403E-2</v>
      </c>
      <c r="G359" s="63">
        <v>144080</v>
      </c>
    </row>
    <row r="360" spans="2:7">
      <c r="B360" s="53" t="s">
        <v>32</v>
      </c>
      <c r="C360" s="54">
        <v>8</v>
      </c>
      <c r="D360" s="54">
        <v>5558</v>
      </c>
      <c r="E360" s="128">
        <f t="shared" si="18"/>
        <v>5566</v>
      </c>
      <c r="F360" s="40">
        <f t="shared" si="19"/>
        <v>6.0258964143426297E-2</v>
      </c>
      <c r="G360" s="63">
        <v>92368</v>
      </c>
    </row>
    <row r="361" spans="2:7">
      <c r="B361" s="53" t="s">
        <v>33</v>
      </c>
      <c r="C361" s="54">
        <v>6098</v>
      </c>
      <c r="D361" s="54">
        <v>335672</v>
      </c>
      <c r="E361" s="128">
        <f t="shared" si="18"/>
        <v>341770</v>
      </c>
      <c r="F361" s="40">
        <f t="shared" si="19"/>
        <v>0.12235037880754114</v>
      </c>
      <c r="G361" s="63">
        <v>2793371</v>
      </c>
    </row>
    <row r="362" spans="2:7">
      <c r="B362" s="53" t="s">
        <v>34</v>
      </c>
      <c r="C362" s="54">
        <v>10</v>
      </c>
      <c r="D362" s="54">
        <v>9261</v>
      </c>
      <c r="E362" s="128">
        <f t="shared" si="18"/>
        <v>9271</v>
      </c>
      <c r="F362" s="40">
        <f t="shared" si="19"/>
        <v>2.7566910192709682E-2</v>
      </c>
      <c r="G362" s="63">
        <v>336309</v>
      </c>
    </row>
    <row r="363" spans="2:7">
      <c r="B363" s="53" t="s">
        <v>35</v>
      </c>
      <c r="C363" s="54">
        <v>80</v>
      </c>
      <c r="D363" s="54">
        <v>18038</v>
      </c>
      <c r="E363" s="128">
        <f t="shared" si="18"/>
        <v>18118</v>
      </c>
      <c r="F363" s="40">
        <f t="shared" si="19"/>
        <v>4.5623948669910049E-2</v>
      </c>
      <c r="G363" s="63">
        <v>397116</v>
      </c>
    </row>
    <row r="364" spans="2:7">
      <c r="B364" s="53" t="s">
        <v>36</v>
      </c>
      <c r="C364" s="54">
        <v>15</v>
      </c>
      <c r="D364" s="54">
        <v>5331</v>
      </c>
      <c r="E364" s="128">
        <f t="shared" si="18"/>
        <v>5346</v>
      </c>
      <c r="F364" s="40">
        <f t="shared" si="19"/>
        <v>2.782751728158574E-2</v>
      </c>
      <c r="G364" s="63">
        <v>192112</v>
      </c>
    </row>
    <row r="365" spans="2:7">
      <c r="B365" s="53" t="s">
        <v>37</v>
      </c>
      <c r="C365" s="54">
        <v>141</v>
      </c>
      <c r="D365" s="54">
        <v>30504</v>
      </c>
      <c r="E365" s="128">
        <f t="shared" si="18"/>
        <v>30645</v>
      </c>
      <c r="F365" s="40">
        <f t="shared" si="19"/>
        <v>5.6851490438486481E-2</v>
      </c>
      <c r="G365" s="63">
        <v>539036</v>
      </c>
    </row>
    <row r="366" spans="2:7">
      <c r="B366" s="53" t="s">
        <v>38</v>
      </c>
      <c r="C366" s="54">
        <v>121</v>
      </c>
      <c r="D366" s="54">
        <v>3352</v>
      </c>
      <c r="E366" s="128">
        <f t="shared" si="18"/>
        <v>3473</v>
      </c>
      <c r="F366" s="40">
        <f t="shared" si="19"/>
        <v>3.4454706891933452E-2</v>
      </c>
      <c r="G366" s="63">
        <v>100799</v>
      </c>
    </row>
    <row r="367" spans="2:7" ht="15">
      <c r="B367" s="215" t="s">
        <v>39</v>
      </c>
      <c r="C367" s="204">
        <f>SUM(C343:C366)</f>
        <v>8943</v>
      </c>
      <c r="D367" s="204">
        <f>SUM(D343:D366)</f>
        <v>932491</v>
      </c>
      <c r="E367" s="216">
        <f>SUM(C367:D367)</f>
        <v>941434</v>
      </c>
      <c r="F367" s="208">
        <f>+E367/G367</f>
        <v>6.054677928363926E-2</v>
      </c>
      <c r="G367" s="220">
        <f>SUM(G343:G366)</f>
        <v>15548870</v>
      </c>
    </row>
    <row r="368" spans="2:7" ht="15">
      <c r="B368" s="317" t="s">
        <v>107</v>
      </c>
      <c r="C368" s="318"/>
      <c r="D368" s="318"/>
      <c r="E368" s="318"/>
      <c r="F368" s="318"/>
      <c r="G368" s="318"/>
    </row>
    <row r="369" spans="2:7" ht="15">
      <c r="B369" s="62"/>
      <c r="C369" s="62"/>
      <c r="D369" s="62"/>
      <c r="E369" s="62"/>
      <c r="F369" s="62"/>
      <c r="G369" s="62"/>
    </row>
    <row r="370" spans="2:7" ht="18.75" customHeight="1">
      <c r="F370" s="62"/>
      <c r="G370" s="62"/>
    </row>
    <row r="372" spans="2:7" ht="15">
      <c r="B372" s="62"/>
      <c r="C372" s="62"/>
      <c r="D372" s="62"/>
      <c r="E372" s="62"/>
      <c r="F372" s="62"/>
      <c r="G372" s="62"/>
    </row>
    <row r="373" spans="2:7" ht="78.75" customHeight="1">
      <c r="B373" s="311" t="s">
        <v>171</v>
      </c>
      <c r="C373" s="312"/>
      <c r="D373" s="312"/>
      <c r="E373" s="312"/>
      <c r="F373" s="120"/>
      <c r="G373" s="121"/>
    </row>
    <row r="374" spans="2:7">
      <c r="B374" s="309" t="s">
        <v>166</v>
      </c>
      <c r="C374" s="310"/>
      <c r="D374" s="122"/>
      <c r="E374" s="122"/>
      <c r="F374" s="122"/>
      <c r="G374" s="123"/>
    </row>
    <row r="375" spans="2:7">
      <c r="B375" s="90"/>
      <c r="C375" s="94"/>
      <c r="D375" s="95"/>
      <c r="E375" s="95"/>
      <c r="F375" s="106"/>
      <c r="G375" s="107"/>
    </row>
    <row r="376" spans="2:7" ht="45">
      <c r="B376" s="205" t="s">
        <v>14</v>
      </c>
      <c r="C376" s="206" t="s">
        <v>40</v>
      </c>
      <c r="D376" s="206" t="s">
        <v>41</v>
      </c>
      <c r="E376" s="206" t="s">
        <v>39</v>
      </c>
      <c r="F376" s="206" t="s">
        <v>10</v>
      </c>
      <c r="G376" s="206" t="s">
        <v>167</v>
      </c>
    </row>
    <row r="377" spans="2:7">
      <c r="B377" s="53" t="s">
        <v>15</v>
      </c>
      <c r="C377" s="54">
        <v>277</v>
      </c>
      <c r="D377" s="54">
        <v>72497</v>
      </c>
      <c r="E377" s="128">
        <f>SUM(C377:D377)</f>
        <v>72774</v>
      </c>
      <c r="F377" s="40">
        <f>+E377/G377</f>
        <v>9.3925325919874236E-2</v>
      </c>
      <c r="G377" s="63">
        <v>774807</v>
      </c>
    </row>
    <row r="378" spans="2:7">
      <c r="B378" s="53" t="s">
        <v>16</v>
      </c>
      <c r="C378" s="54">
        <v>10</v>
      </c>
      <c r="D378" s="54">
        <v>5482</v>
      </c>
      <c r="E378" s="128">
        <f t="shared" ref="E378:E400" si="20">SUM(C378:D378)</f>
        <v>5492</v>
      </c>
      <c r="F378" s="40">
        <f t="shared" ref="F378:F400" si="21">+E378/G378</f>
        <v>2.7918704311843592E-2</v>
      </c>
      <c r="G378" s="63">
        <v>196714</v>
      </c>
    </row>
    <row r="379" spans="2:7">
      <c r="B379" s="53" t="s">
        <v>17</v>
      </c>
      <c r="C379" s="54">
        <v>54</v>
      </c>
      <c r="D379" s="54">
        <v>10020</v>
      </c>
      <c r="E379" s="128">
        <f t="shared" si="20"/>
        <v>10074</v>
      </c>
      <c r="F379" s="40">
        <f t="shared" si="21"/>
        <v>4.0781132350440848E-2</v>
      </c>
      <c r="G379" s="63">
        <v>247026</v>
      </c>
    </row>
    <row r="380" spans="2:7">
      <c r="B380" s="53" t="s">
        <v>18</v>
      </c>
      <c r="C380" s="54">
        <v>21</v>
      </c>
      <c r="D380" s="54">
        <v>6361</v>
      </c>
      <c r="E380" s="128">
        <f t="shared" si="20"/>
        <v>6382</v>
      </c>
      <c r="F380" s="40">
        <f t="shared" si="21"/>
        <v>3.6291056318806296E-2</v>
      </c>
      <c r="G380" s="63">
        <v>175856</v>
      </c>
    </row>
    <row r="381" spans="2:7">
      <c r="B381" s="53" t="s">
        <v>19</v>
      </c>
      <c r="C381" s="54">
        <v>48</v>
      </c>
      <c r="D381" s="54">
        <v>24050</v>
      </c>
      <c r="E381" s="128">
        <f t="shared" si="20"/>
        <v>24098</v>
      </c>
      <c r="F381" s="40">
        <f t="shared" si="21"/>
        <v>4.9258304596937558E-2</v>
      </c>
      <c r="G381" s="63">
        <v>489217</v>
      </c>
    </row>
    <row r="382" spans="2:7">
      <c r="B382" s="53" t="s">
        <v>20</v>
      </c>
      <c r="C382" s="54">
        <v>33</v>
      </c>
      <c r="D382" s="54">
        <v>15596</v>
      </c>
      <c r="E382" s="128">
        <f t="shared" si="20"/>
        <v>15629</v>
      </c>
      <c r="F382" s="40">
        <f t="shared" si="21"/>
        <v>3.5430910970456482E-2</v>
      </c>
      <c r="G382" s="63">
        <v>441112</v>
      </c>
    </row>
    <row r="383" spans="2:7">
      <c r="B383" s="53" t="s">
        <v>55</v>
      </c>
      <c r="C383" s="54">
        <v>108</v>
      </c>
      <c r="D383" s="54">
        <v>29638</v>
      </c>
      <c r="E383" s="128">
        <f t="shared" si="20"/>
        <v>29746</v>
      </c>
      <c r="F383" s="40">
        <f t="shared" si="21"/>
        <v>4.5854786496069062E-2</v>
      </c>
      <c r="G383" s="63">
        <v>648700</v>
      </c>
    </row>
    <row r="384" spans="2:7">
      <c r="B384" s="53" t="s">
        <v>22</v>
      </c>
      <c r="C384" s="54">
        <v>53</v>
      </c>
      <c r="D384" s="54">
        <v>17406</v>
      </c>
      <c r="E384" s="128">
        <f t="shared" si="20"/>
        <v>17459</v>
      </c>
      <c r="F384" s="40">
        <f t="shared" si="21"/>
        <v>3.0300453317968191E-2</v>
      </c>
      <c r="G384" s="63">
        <v>576196</v>
      </c>
    </row>
    <row r="385" spans="2:7">
      <c r="B385" s="53" t="s">
        <v>23</v>
      </c>
      <c r="C385" s="54">
        <v>38</v>
      </c>
      <c r="D385" s="54">
        <v>2298</v>
      </c>
      <c r="E385" s="128">
        <f t="shared" si="20"/>
        <v>2336</v>
      </c>
      <c r="F385" s="40">
        <f t="shared" si="21"/>
        <v>8.4509080384921498E-2</v>
      </c>
      <c r="G385" s="63">
        <v>27642</v>
      </c>
    </row>
    <row r="386" spans="2:7">
      <c r="B386" s="53" t="s">
        <v>24</v>
      </c>
      <c r="C386" s="54">
        <v>1209</v>
      </c>
      <c r="D386" s="54">
        <v>249426</v>
      </c>
      <c r="E386" s="128">
        <f t="shared" si="20"/>
        <v>250635</v>
      </c>
      <c r="F386" s="40">
        <f t="shared" si="21"/>
        <v>6.3730035972183408E-2</v>
      </c>
      <c r="G386" s="63">
        <v>3932761</v>
      </c>
    </row>
    <row r="387" spans="2:7">
      <c r="B387" s="53" t="s">
        <v>25</v>
      </c>
      <c r="C387" s="54">
        <v>75</v>
      </c>
      <c r="D387" s="54">
        <v>22556</v>
      </c>
      <c r="E387" s="128">
        <f t="shared" si="20"/>
        <v>22631</v>
      </c>
      <c r="F387" s="40">
        <f t="shared" si="21"/>
        <v>5.270585933770084E-2</v>
      </c>
      <c r="G387" s="63">
        <v>429383</v>
      </c>
    </row>
    <row r="388" spans="2:7">
      <c r="B388" s="53" t="s">
        <v>26</v>
      </c>
      <c r="C388" s="54">
        <v>293</v>
      </c>
      <c r="D388" s="54">
        <v>24212</v>
      </c>
      <c r="E388" s="128">
        <f t="shared" si="20"/>
        <v>24505</v>
      </c>
      <c r="F388" s="40">
        <f t="shared" si="21"/>
        <v>5.0866948834139079E-2</v>
      </c>
      <c r="G388" s="63">
        <v>481747</v>
      </c>
    </row>
    <row r="389" spans="2:7">
      <c r="B389" s="53" t="s">
        <v>27</v>
      </c>
      <c r="C389" s="54">
        <v>30</v>
      </c>
      <c r="D389" s="54">
        <v>19025</v>
      </c>
      <c r="E389" s="128">
        <f t="shared" si="20"/>
        <v>19055</v>
      </c>
      <c r="F389" s="40">
        <f t="shared" si="21"/>
        <v>2.2799252907188913E-2</v>
      </c>
      <c r="G389" s="63">
        <v>835773</v>
      </c>
    </row>
    <row r="390" spans="2:7">
      <c r="B390" s="53" t="s">
        <v>28</v>
      </c>
      <c r="C390" s="54">
        <v>147</v>
      </c>
      <c r="D390" s="54">
        <v>44458</v>
      </c>
      <c r="E390" s="128">
        <f t="shared" si="20"/>
        <v>44605</v>
      </c>
      <c r="F390" s="40">
        <f t="shared" si="21"/>
        <v>3.0562003765693818E-2</v>
      </c>
      <c r="G390" s="63">
        <v>1459492</v>
      </c>
    </row>
    <row r="391" spans="2:7">
      <c r="B391" s="53" t="s">
        <v>29</v>
      </c>
      <c r="C391" s="54">
        <v>3</v>
      </c>
      <c r="D391" s="54">
        <v>5560</v>
      </c>
      <c r="E391" s="128">
        <f t="shared" si="20"/>
        <v>5563</v>
      </c>
      <c r="F391" s="40">
        <f t="shared" si="21"/>
        <v>3.3890354377478726E-2</v>
      </c>
      <c r="G391" s="63">
        <v>164147</v>
      </c>
    </row>
    <row r="392" spans="2:7">
      <c r="B392" s="53" t="s">
        <v>30</v>
      </c>
      <c r="C392" s="54">
        <v>5</v>
      </c>
      <c r="D392" s="54">
        <v>5014</v>
      </c>
      <c r="E392" s="128">
        <f t="shared" si="20"/>
        <v>5019</v>
      </c>
      <c r="F392" s="40">
        <f t="shared" si="21"/>
        <v>4.4228837307671971E-2</v>
      </c>
      <c r="G392" s="63">
        <v>113478</v>
      </c>
    </row>
    <row r="393" spans="2:7">
      <c r="B393" s="55" t="s">
        <v>31</v>
      </c>
      <c r="C393" s="54">
        <v>3</v>
      </c>
      <c r="D393" s="54">
        <v>5691</v>
      </c>
      <c r="E393" s="128">
        <f t="shared" si="20"/>
        <v>5694</v>
      </c>
      <c r="F393" s="40">
        <f t="shared" si="21"/>
        <v>3.9339505319883929E-2</v>
      </c>
      <c r="G393" s="63">
        <v>144740</v>
      </c>
    </row>
    <row r="394" spans="2:7">
      <c r="B394" s="53" t="s">
        <v>32</v>
      </c>
      <c r="C394" s="54">
        <v>8</v>
      </c>
      <c r="D394" s="54">
        <v>5879</v>
      </c>
      <c r="E394" s="128">
        <f t="shared" si="20"/>
        <v>5887</v>
      </c>
      <c r="F394" s="40">
        <f t="shared" si="21"/>
        <v>6.3276581108388144E-2</v>
      </c>
      <c r="G394" s="63">
        <v>93036</v>
      </c>
    </row>
    <row r="395" spans="2:7">
      <c r="B395" s="53" t="s">
        <v>33</v>
      </c>
      <c r="C395" s="54">
        <v>5361</v>
      </c>
      <c r="D395" s="54">
        <v>351433</v>
      </c>
      <c r="E395" s="128">
        <f t="shared" si="20"/>
        <v>356794</v>
      </c>
      <c r="F395" s="40">
        <f t="shared" si="21"/>
        <v>0.12709181398118952</v>
      </c>
      <c r="G395" s="63">
        <v>2807372</v>
      </c>
    </row>
    <row r="396" spans="2:7">
      <c r="B396" s="53" t="s">
        <v>34</v>
      </c>
      <c r="C396" s="54">
        <v>10</v>
      </c>
      <c r="D396" s="54">
        <v>9902</v>
      </c>
      <c r="E396" s="128">
        <f t="shared" si="20"/>
        <v>9912</v>
      </c>
      <c r="F396" s="40">
        <f t="shared" si="21"/>
        <v>2.9295801289819175E-2</v>
      </c>
      <c r="G396" s="63">
        <v>338342</v>
      </c>
    </row>
    <row r="397" spans="2:7">
      <c r="B397" s="53" t="s">
        <v>35</v>
      </c>
      <c r="C397" s="54">
        <v>79</v>
      </c>
      <c r="D397" s="54">
        <v>19619</v>
      </c>
      <c r="E397" s="128">
        <f t="shared" si="20"/>
        <v>19698</v>
      </c>
      <c r="F397" s="40">
        <f t="shared" si="21"/>
        <v>4.9356298453011538E-2</v>
      </c>
      <c r="G397" s="63">
        <v>399098</v>
      </c>
    </row>
    <row r="398" spans="2:7">
      <c r="B398" s="53" t="s">
        <v>36</v>
      </c>
      <c r="C398" s="54">
        <v>16</v>
      </c>
      <c r="D398" s="54">
        <v>5730</v>
      </c>
      <c r="E398" s="128">
        <f t="shared" si="20"/>
        <v>5746</v>
      </c>
      <c r="F398" s="40">
        <f t="shared" si="21"/>
        <v>2.9721509558884383E-2</v>
      </c>
      <c r="G398" s="63">
        <v>193328</v>
      </c>
    </row>
    <row r="399" spans="2:7">
      <c r="B399" s="53" t="s">
        <v>37</v>
      </c>
      <c r="C399" s="54">
        <v>135</v>
      </c>
      <c r="D399" s="54">
        <v>32458</v>
      </c>
      <c r="E399" s="128">
        <f t="shared" si="20"/>
        <v>32593</v>
      </c>
      <c r="F399" s="40">
        <f t="shared" si="21"/>
        <v>6.027692654807193E-2</v>
      </c>
      <c r="G399" s="63">
        <v>540721</v>
      </c>
    </row>
    <row r="400" spans="2:7">
      <c r="B400" s="53" t="s">
        <v>38</v>
      </c>
      <c r="C400" s="54">
        <v>121</v>
      </c>
      <c r="D400" s="54">
        <v>3769</v>
      </c>
      <c r="E400" s="128">
        <f t="shared" si="20"/>
        <v>3890</v>
      </c>
      <c r="F400" s="40">
        <f t="shared" si="21"/>
        <v>3.8352706872923387E-2</v>
      </c>
      <c r="G400" s="63">
        <v>101427</v>
      </c>
    </row>
    <row r="401" spans="2:7" ht="15">
      <c r="B401" s="215" t="s">
        <v>39</v>
      </c>
      <c r="C401" s="204">
        <f>SUM(C377:C400)</f>
        <v>8137</v>
      </c>
      <c r="D401" s="204">
        <f>SUM(D377:D400)</f>
        <v>988080</v>
      </c>
      <c r="E401" s="216">
        <f>SUM(C401:D401)</f>
        <v>996217</v>
      </c>
      <c r="F401" s="208">
        <f>+E401/G401</f>
        <v>6.3810508697892634E-2</v>
      </c>
      <c r="G401" s="220">
        <f>SUM(G377:G400)</f>
        <v>15612115</v>
      </c>
    </row>
    <row r="402" spans="2:7" ht="15">
      <c r="B402" s="317" t="s">
        <v>107</v>
      </c>
      <c r="C402" s="318"/>
      <c r="D402" s="318"/>
      <c r="E402" s="318"/>
      <c r="F402" s="318"/>
      <c r="G402" s="318"/>
    </row>
    <row r="407" spans="2:7" ht="67.5" customHeight="1">
      <c r="B407" s="311" t="s">
        <v>175</v>
      </c>
      <c r="C407" s="312"/>
      <c r="D407" s="312"/>
      <c r="E407" s="312"/>
      <c r="F407" s="120"/>
      <c r="G407" s="121"/>
    </row>
    <row r="408" spans="2:7" ht="15" customHeight="1">
      <c r="B408" s="309" t="s">
        <v>174</v>
      </c>
      <c r="C408" s="310"/>
      <c r="D408" s="122"/>
      <c r="E408" s="122"/>
      <c r="F408" s="122"/>
      <c r="G408" s="123"/>
    </row>
    <row r="409" spans="2:7">
      <c r="B409" s="90"/>
      <c r="C409" s="94"/>
      <c r="D409" s="95"/>
      <c r="E409" s="95"/>
      <c r="F409" s="106"/>
      <c r="G409" s="107"/>
    </row>
    <row r="410" spans="2:7" ht="45">
      <c r="B410" s="205" t="s">
        <v>14</v>
      </c>
      <c r="C410" s="206" t="s">
        <v>40</v>
      </c>
      <c r="D410" s="206" t="s">
        <v>41</v>
      </c>
      <c r="E410" s="206" t="s">
        <v>39</v>
      </c>
      <c r="F410" s="206" t="s">
        <v>10</v>
      </c>
      <c r="G410" s="206" t="s">
        <v>176</v>
      </c>
    </row>
    <row r="411" spans="2:7" ht="15" customHeight="1">
      <c r="B411" s="53" t="s">
        <v>15</v>
      </c>
      <c r="C411" s="54">
        <v>243</v>
      </c>
      <c r="D411" s="54">
        <v>75569</v>
      </c>
      <c r="E411" s="128">
        <f>SUM(C411:D411)</f>
        <v>75812</v>
      </c>
      <c r="F411" s="40">
        <f>+E411/G411</f>
        <v>9.7399285423382151E-2</v>
      </c>
      <c r="G411" s="63">
        <v>778363</v>
      </c>
    </row>
    <row r="412" spans="2:7" ht="15" customHeight="1">
      <c r="B412" s="53" t="s">
        <v>16</v>
      </c>
      <c r="C412" s="54">
        <v>12</v>
      </c>
      <c r="D412" s="54">
        <v>5892</v>
      </c>
      <c r="E412" s="128">
        <f t="shared" ref="E412:E434" si="22">SUM(C412:D412)</f>
        <v>5904</v>
      </c>
      <c r="F412" s="40">
        <f t="shared" ref="F412:F434" si="23">+E412/G412</f>
        <v>2.9937516083682052E-2</v>
      </c>
      <c r="G412" s="63">
        <v>197210.75</v>
      </c>
    </row>
    <row r="413" spans="2:7" ht="15" customHeight="1">
      <c r="B413" s="53" t="s">
        <v>17</v>
      </c>
      <c r="C413" s="54">
        <v>0</v>
      </c>
      <c r="D413" s="54">
        <v>10497</v>
      </c>
      <c r="E413" s="128">
        <f t="shared" si="22"/>
        <v>10497</v>
      </c>
      <c r="F413" s="40">
        <f t="shared" si="23"/>
        <v>4.2299109953709536E-2</v>
      </c>
      <c r="G413" s="63">
        <v>248161.25</v>
      </c>
    </row>
    <row r="414" spans="2:7" ht="15" customHeight="1">
      <c r="B414" s="53" t="s">
        <v>18</v>
      </c>
      <c r="C414" s="54">
        <v>17</v>
      </c>
      <c r="D414" s="54">
        <v>6844</v>
      </c>
      <c r="E414" s="128">
        <f t="shared" si="22"/>
        <v>6861</v>
      </c>
      <c r="F414" s="40">
        <f t="shared" si="23"/>
        <v>3.8925671880584822E-2</v>
      </c>
      <c r="G414" s="63">
        <v>176259</v>
      </c>
    </row>
    <row r="415" spans="2:7" ht="15" customHeight="1">
      <c r="B415" s="53" t="s">
        <v>19</v>
      </c>
      <c r="C415" s="54">
        <v>48</v>
      </c>
      <c r="D415" s="54">
        <v>25743</v>
      </c>
      <c r="E415" s="128">
        <f t="shared" si="22"/>
        <v>25791</v>
      </c>
      <c r="F415" s="40">
        <f t="shared" si="23"/>
        <v>5.2582674588761424E-2</v>
      </c>
      <c r="G415" s="63">
        <v>490484.75</v>
      </c>
    </row>
    <row r="416" spans="2:7" ht="15" customHeight="1">
      <c r="B416" s="53" t="s">
        <v>20</v>
      </c>
      <c r="C416" s="54">
        <v>33</v>
      </c>
      <c r="D416" s="54">
        <v>16722</v>
      </c>
      <c r="E416" s="128">
        <f t="shared" si="22"/>
        <v>16755</v>
      </c>
      <c r="F416" s="40">
        <f t="shared" si="23"/>
        <v>3.7842599180133482E-2</v>
      </c>
      <c r="G416" s="63">
        <v>442755</v>
      </c>
    </row>
    <row r="417" spans="2:7" ht="15" customHeight="1">
      <c r="B417" s="53" t="s">
        <v>55</v>
      </c>
      <c r="C417" s="54">
        <v>5</v>
      </c>
      <c r="D417" s="54">
        <v>31131</v>
      </c>
      <c r="E417" s="128">
        <f t="shared" si="22"/>
        <v>31136</v>
      </c>
      <c r="F417" s="40">
        <f t="shared" si="23"/>
        <v>4.7824283849166732E-2</v>
      </c>
      <c r="G417" s="63">
        <v>651050</v>
      </c>
    </row>
    <row r="418" spans="2:7" ht="15" customHeight="1">
      <c r="B418" s="53" t="s">
        <v>22</v>
      </c>
      <c r="C418" s="54">
        <v>47</v>
      </c>
      <c r="D418" s="54">
        <v>18405</v>
      </c>
      <c r="E418" s="128">
        <f t="shared" si="22"/>
        <v>18452</v>
      </c>
      <c r="F418" s="40">
        <f t="shared" si="23"/>
        <v>3.1890605475602442E-2</v>
      </c>
      <c r="G418" s="63">
        <v>578603</v>
      </c>
    </row>
    <row r="419" spans="2:7" ht="15" customHeight="1">
      <c r="B419" s="53" t="s">
        <v>23</v>
      </c>
      <c r="C419" s="54">
        <v>13</v>
      </c>
      <c r="D419" s="54">
        <v>2283</v>
      </c>
      <c r="E419" s="128">
        <f t="shared" si="22"/>
        <v>2296</v>
      </c>
      <c r="F419" s="40">
        <f t="shared" si="23"/>
        <v>8.2527587074512063E-2</v>
      </c>
      <c r="G419" s="63">
        <v>27821</v>
      </c>
    </row>
    <row r="420" spans="2:7" ht="15" customHeight="1">
      <c r="B420" s="53" t="s">
        <v>24</v>
      </c>
      <c r="C420" s="54">
        <v>473</v>
      </c>
      <c r="D420" s="54">
        <v>264007</v>
      </c>
      <c r="E420" s="128">
        <f t="shared" si="22"/>
        <v>264480</v>
      </c>
      <c r="F420" s="40">
        <f t="shared" si="23"/>
        <v>6.6988319342395977E-2</v>
      </c>
      <c r="G420" s="63">
        <v>3948151</v>
      </c>
    </row>
    <row r="421" spans="2:7" ht="15" customHeight="1">
      <c r="B421" s="53" t="s">
        <v>25</v>
      </c>
      <c r="C421" s="54">
        <v>71</v>
      </c>
      <c r="D421" s="54">
        <v>24877</v>
      </c>
      <c r="E421" s="128">
        <f t="shared" si="22"/>
        <v>24948</v>
      </c>
      <c r="F421" s="40">
        <f t="shared" si="23"/>
        <v>5.7888960305177012E-2</v>
      </c>
      <c r="G421" s="63">
        <v>430963</v>
      </c>
    </row>
    <row r="422" spans="2:7" ht="15" customHeight="1">
      <c r="B422" s="53" t="s">
        <v>26</v>
      </c>
      <c r="C422" s="54">
        <v>206</v>
      </c>
      <c r="D422" s="54">
        <v>25319</v>
      </c>
      <c r="E422" s="128">
        <f t="shared" si="22"/>
        <v>25525</v>
      </c>
      <c r="F422" s="40">
        <f t="shared" si="23"/>
        <v>5.2831723457750918E-2</v>
      </c>
      <c r="G422" s="63">
        <v>483137.75</v>
      </c>
    </row>
    <row r="423" spans="2:7" ht="15" customHeight="1">
      <c r="B423" s="53" t="s">
        <v>27</v>
      </c>
      <c r="C423" s="54">
        <v>1</v>
      </c>
      <c r="D423" s="54">
        <v>19843</v>
      </c>
      <c r="E423" s="128">
        <f t="shared" si="22"/>
        <v>19844</v>
      </c>
      <c r="F423" s="40">
        <f t="shared" si="23"/>
        <v>2.3658452257472252E-2</v>
      </c>
      <c r="G423" s="63">
        <v>838770</v>
      </c>
    </row>
    <row r="424" spans="2:7" ht="15" customHeight="1">
      <c r="B424" s="53" t="s">
        <v>28</v>
      </c>
      <c r="C424" s="54">
        <v>61</v>
      </c>
      <c r="D424" s="54">
        <v>48542</v>
      </c>
      <c r="E424" s="128">
        <f t="shared" si="22"/>
        <v>48603</v>
      </c>
      <c r="F424" s="40">
        <f t="shared" si="23"/>
        <v>3.3214617766741852E-2</v>
      </c>
      <c r="G424" s="63">
        <v>1463301.5</v>
      </c>
    </row>
    <row r="425" spans="2:7" ht="15" customHeight="1">
      <c r="B425" s="53" t="s">
        <v>29</v>
      </c>
      <c r="C425" s="54">
        <v>0</v>
      </c>
      <c r="D425" s="54">
        <v>5756</v>
      </c>
      <c r="E425" s="128">
        <f t="shared" si="22"/>
        <v>5756</v>
      </c>
      <c r="F425" s="40">
        <f t="shared" si="23"/>
        <v>3.4832968472714124E-2</v>
      </c>
      <c r="G425" s="292">
        <v>165245.75</v>
      </c>
    </row>
    <row r="426" spans="2:7" ht="15" customHeight="1">
      <c r="B426" s="53" t="s">
        <v>30</v>
      </c>
      <c r="C426" s="54">
        <v>6</v>
      </c>
      <c r="D426" s="54">
        <v>5465</v>
      </c>
      <c r="E426" s="128">
        <f t="shared" si="22"/>
        <v>5471</v>
      </c>
      <c r="F426" s="40">
        <f t="shared" si="23"/>
        <v>4.7931733856660386E-2</v>
      </c>
      <c r="G426" s="292">
        <v>114141.49999999997</v>
      </c>
    </row>
    <row r="427" spans="2:7" ht="15" customHeight="1">
      <c r="B427" s="55" t="s">
        <v>31</v>
      </c>
      <c r="C427" s="54">
        <v>3</v>
      </c>
      <c r="D427" s="54">
        <v>5944</v>
      </c>
      <c r="E427" s="128">
        <f t="shared" si="22"/>
        <v>5947</v>
      </c>
      <c r="F427" s="40">
        <f t="shared" si="23"/>
        <v>4.0901314488604616E-2</v>
      </c>
      <c r="G427" s="63">
        <v>145398.75</v>
      </c>
    </row>
    <row r="428" spans="2:7" ht="15" customHeight="1">
      <c r="B428" s="53" t="s">
        <v>32</v>
      </c>
      <c r="C428" s="54">
        <v>8</v>
      </c>
      <c r="D428" s="54">
        <v>6276</v>
      </c>
      <c r="E428" s="128">
        <f t="shared" si="22"/>
        <v>6284</v>
      </c>
      <c r="F428" s="40">
        <f t="shared" si="23"/>
        <v>6.7061880699432794E-2</v>
      </c>
      <c r="G428" s="63">
        <v>93704.5</v>
      </c>
    </row>
    <row r="429" spans="2:7" ht="15" customHeight="1">
      <c r="B429" s="53" t="s">
        <v>33</v>
      </c>
      <c r="C429" s="54">
        <v>6385</v>
      </c>
      <c r="D429" s="54">
        <v>366771</v>
      </c>
      <c r="E429" s="128">
        <f t="shared" si="22"/>
        <v>373156</v>
      </c>
      <c r="F429" s="40">
        <f t="shared" si="23"/>
        <v>0.13226046297152033</v>
      </c>
      <c r="G429" s="63">
        <v>2821372.25</v>
      </c>
    </row>
    <row r="430" spans="2:7" ht="15" customHeight="1">
      <c r="B430" s="53" t="s">
        <v>34</v>
      </c>
      <c r="C430" s="54">
        <v>0</v>
      </c>
      <c r="D430" s="54">
        <v>11071</v>
      </c>
      <c r="E430" s="128">
        <f t="shared" si="22"/>
        <v>11071</v>
      </c>
      <c r="F430" s="40">
        <f t="shared" si="23"/>
        <v>3.252589056188028E-2</v>
      </c>
      <c r="G430" s="63">
        <v>340375</v>
      </c>
    </row>
    <row r="431" spans="2:7" ht="15" customHeight="1">
      <c r="B431" s="53" t="s">
        <v>35</v>
      </c>
      <c r="C431" s="54">
        <v>86</v>
      </c>
      <c r="D431" s="54">
        <v>22374</v>
      </c>
      <c r="E431" s="128">
        <f t="shared" si="22"/>
        <v>22460</v>
      </c>
      <c r="F431" s="40">
        <f t="shared" si="23"/>
        <v>5.5998733421345592E-2</v>
      </c>
      <c r="G431" s="63">
        <v>401080.5</v>
      </c>
    </row>
    <row r="432" spans="2:7" ht="15" customHeight="1">
      <c r="B432" s="53" t="s">
        <v>36</v>
      </c>
      <c r="C432" s="54">
        <v>13</v>
      </c>
      <c r="D432" s="54">
        <v>6396</v>
      </c>
      <c r="E432" s="128">
        <f t="shared" si="22"/>
        <v>6409</v>
      </c>
      <c r="F432" s="40">
        <f t="shared" si="23"/>
        <v>3.2943831256031758E-2</v>
      </c>
      <c r="G432" s="63">
        <v>194543.25</v>
      </c>
    </row>
    <row r="433" spans="2:26" ht="15" customHeight="1">
      <c r="B433" s="53" t="s">
        <v>37</v>
      </c>
      <c r="C433" s="54">
        <v>128</v>
      </c>
      <c r="D433" s="54">
        <v>34696</v>
      </c>
      <c r="E433" s="128">
        <f t="shared" si="22"/>
        <v>34824</v>
      </c>
      <c r="F433" s="40">
        <f t="shared" si="23"/>
        <v>6.4202918389893907E-2</v>
      </c>
      <c r="G433" s="63">
        <v>542405.25</v>
      </c>
    </row>
    <row r="434" spans="2:26" ht="15" customHeight="1">
      <c r="B434" s="53" t="s">
        <v>38</v>
      </c>
      <c r="C434" s="54">
        <v>114</v>
      </c>
      <c r="D434" s="54">
        <v>3927</v>
      </c>
      <c r="E434" s="128">
        <f t="shared" si="22"/>
        <v>4041</v>
      </c>
      <c r="F434" s="40">
        <f t="shared" si="23"/>
        <v>3.9596102120904801E-2</v>
      </c>
      <c r="G434" s="63">
        <v>102055.5</v>
      </c>
    </row>
    <row r="435" spans="2:26" ht="15">
      <c r="B435" s="215" t="s">
        <v>39</v>
      </c>
      <c r="C435" s="204">
        <f>SUM(C411:C434)</f>
        <v>7973</v>
      </c>
      <c r="D435" s="204">
        <f>SUM(D411:D434)</f>
        <v>1044350</v>
      </c>
      <c r="E435" s="216">
        <f>SUM(C435:D435)</f>
        <v>1052323</v>
      </c>
      <c r="F435" s="208">
        <f>+E435/G435</f>
        <v>6.7132330813661253E-2</v>
      </c>
      <c r="G435" s="220">
        <f>SUM(G411:G434)</f>
        <v>15675353.25</v>
      </c>
    </row>
    <row r="436" spans="2:26" ht="15">
      <c r="B436" s="317" t="s">
        <v>107</v>
      </c>
      <c r="C436" s="318"/>
      <c r="D436" s="318"/>
      <c r="E436" s="318"/>
      <c r="F436" s="318"/>
      <c r="G436" s="318"/>
    </row>
    <row r="441" spans="2:26" ht="54" customHeight="1">
      <c r="B441" s="311" t="s">
        <v>184</v>
      </c>
      <c r="C441" s="312"/>
      <c r="D441" s="312"/>
      <c r="E441" s="312"/>
      <c r="F441" s="120"/>
      <c r="G441" s="121"/>
      <c r="I441" s="313" t="s">
        <v>143</v>
      </c>
      <c r="J441" s="314"/>
      <c r="K441" s="314"/>
      <c r="L441" s="314"/>
      <c r="M441" s="314"/>
      <c r="N441" s="314"/>
      <c r="O441" s="242"/>
      <c r="P441" s="242"/>
      <c r="Q441" s="242"/>
      <c r="R441" s="245"/>
      <c r="S441" s="245"/>
      <c r="T441" s="245"/>
      <c r="U441" s="245"/>
      <c r="V441" s="120"/>
      <c r="W441" s="120"/>
      <c r="X441" s="120"/>
      <c r="Y441" s="120"/>
      <c r="Z441" s="121"/>
    </row>
    <row r="442" spans="2:26" ht="22.5" customHeight="1">
      <c r="B442" s="309" t="s">
        <v>180</v>
      </c>
      <c r="C442" s="310"/>
      <c r="D442" s="122"/>
      <c r="E442" s="122"/>
      <c r="F442" s="122"/>
      <c r="G442" s="123"/>
      <c r="I442" s="321" t="s">
        <v>185</v>
      </c>
      <c r="J442" s="322"/>
      <c r="K442" s="322"/>
      <c r="L442" s="322"/>
      <c r="M442" s="241"/>
      <c r="N442" s="240"/>
      <c r="O442" s="240"/>
      <c r="P442" s="246"/>
      <c r="Q442" s="246"/>
      <c r="R442" s="246"/>
      <c r="S442" s="246"/>
      <c r="T442" s="246"/>
      <c r="U442" s="246"/>
      <c r="V442" s="122"/>
      <c r="W442" s="122"/>
      <c r="X442" s="122"/>
      <c r="Y442" s="122"/>
      <c r="Z442" s="123"/>
    </row>
    <row r="443" spans="2:26" ht="15">
      <c r="B443" s="90"/>
      <c r="C443" s="94"/>
      <c r="D443" s="95"/>
      <c r="E443" s="95"/>
      <c r="F443" s="106"/>
      <c r="G443" s="107"/>
      <c r="I443" s="243"/>
      <c r="J443" s="244"/>
      <c r="K443" s="244"/>
      <c r="L443" s="244"/>
      <c r="M443" s="244"/>
      <c r="N443" s="244"/>
      <c r="O443" s="244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8"/>
    </row>
    <row r="444" spans="2:26" ht="45">
      <c r="B444" s="205" t="s">
        <v>14</v>
      </c>
      <c r="C444" s="206" t="s">
        <v>40</v>
      </c>
      <c r="D444" s="206" t="s">
        <v>41</v>
      </c>
      <c r="E444" s="206" t="s">
        <v>39</v>
      </c>
      <c r="F444" s="206" t="s">
        <v>10</v>
      </c>
      <c r="G444" s="206" t="s">
        <v>186</v>
      </c>
    </row>
    <row r="445" spans="2:26">
      <c r="B445" s="53" t="s">
        <v>15</v>
      </c>
      <c r="C445" s="54">
        <v>203</v>
      </c>
      <c r="D445" s="54">
        <v>78912</v>
      </c>
      <c r="E445" s="128">
        <f>SUM(C445:D445)</f>
        <v>79115</v>
      </c>
      <c r="F445" s="40">
        <f>+E445/G445</f>
        <v>0.10118055706537378</v>
      </c>
      <c r="G445" s="63">
        <v>781919</v>
      </c>
    </row>
    <row r="446" spans="2:26">
      <c r="B446" s="53" t="s">
        <v>16</v>
      </c>
      <c r="C446" s="54">
        <v>10</v>
      </c>
      <c r="D446" s="54">
        <v>5997</v>
      </c>
      <c r="E446" s="128">
        <f t="shared" ref="E446:E468" si="24">SUM(C446:D446)</f>
        <v>6007</v>
      </c>
      <c r="F446" s="40">
        <f t="shared" ref="F446:F447" si="25">+E446/G446</f>
        <v>3.038319137313614E-2</v>
      </c>
      <c r="G446" s="63">
        <v>197708</v>
      </c>
    </row>
    <row r="447" spans="2:26">
      <c r="B447" s="53" t="s">
        <v>17</v>
      </c>
      <c r="C447" s="54">
        <v>0</v>
      </c>
      <c r="D447" s="54">
        <v>10679</v>
      </c>
      <c r="E447" s="128">
        <f t="shared" si="24"/>
        <v>10679</v>
      </c>
      <c r="F447" s="40">
        <f t="shared" si="25"/>
        <v>4.2836456114594239E-2</v>
      </c>
      <c r="G447" s="63">
        <v>249297</v>
      </c>
    </row>
    <row r="448" spans="2:26">
      <c r="B448" s="53" t="s">
        <v>18</v>
      </c>
      <c r="C448" s="54">
        <v>15</v>
      </c>
      <c r="D448" s="54">
        <v>6975</v>
      </c>
      <c r="E448" s="128">
        <f t="shared" si="24"/>
        <v>6990</v>
      </c>
      <c r="F448" s="40">
        <f t="shared" ref="F446:F468" si="26">+E448/G448</f>
        <v>3.9567082904076713E-2</v>
      </c>
      <c r="G448" s="63">
        <v>176662</v>
      </c>
    </row>
    <row r="449" spans="2:7">
      <c r="B449" s="53" t="s">
        <v>19</v>
      </c>
      <c r="C449" s="54">
        <v>45</v>
      </c>
      <c r="D449" s="54">
        <v>26342</v>
      </c>
      <c r="E449" s="128">
        <f t="shared" si="24"/>
        <v>26387</v>
      </c>
      <c r="F449" s="40">
        <f t="shared" si="26"/>
        <v>5.3659052410458097E-2</v>
      </c>
      <c r="G449" s="63">
        <v>491753</v>
      </c>
    </row>
    <row r="450" spans="2:7">
      <c r="B450" s="53" t="s">
        <v>20</v>
      </c>
      <c r="C450" s="54">
        <v>29</v>
      </c>
      <c r="D450" s="54">
        <v>16931</v>
      </c>
      <c r="E450" s="128">
        <f t="shared" si="24"/>
        <v>16960</v>
      </c>
      <c r="F450" s="40">
        <f t="shared" si="26"/>
        <v>3.8163988136760293E-2</v>
      </c>
      <c r="G450" s="63">
        <v>444398</v>
      </c>
    </row>
    <row r="451" spans="2:7">
      <c r="B451" s="53" t="s">
        <v>55</v>
      </c>
      <c r="C451" s="54">
        <v>5</v>
      </c>
      <c r="D451" s="54">
        <v>31381</v>
      </c>
      <c r="E451" s="128">
        <f t="shared" si="24"/>
        <v>31386</v>
      </c>
      <c r="F451" s="40">
        <f t="shared" si="26"/>
        <v>4.8034894398530766E-2</v>
      </c>
      <c r="G451" s="63">
        <v>653400</v>
      </c>
    </row>
    <row r="452" spans="2:7">
      <c r="B452" s="53" t="s">
        <v>22</v>
      </c>
      <c r="C452" s="54">
        <v>43</v>
      </c>
      <c r="D452" s="54">
        <v>18935</v>
      </c>
      <c r="E452" s="128">
        <f t="shared" si="24"/>
        <v>18978</v>
      </c>
      <c r="F452" s="40">
        <f t="shared" si="26"/>
        <v>3.2663809572984974E-2</v>
      </c>
      <c r="G452" s="63">
        <v>581010</v>
      </c>
    </row>
    <row r="453" spans="2:7">
      <c r="B453" s="53" t="s">
        <v>23</v>
      </c>
      <c r="C453" s="54">
        <v>11</v>
      </c>
      <c r="D453" s="54">
        <v>2305</v>
      </c>
      <c r="E453" s="128">
        <f t="shared" si="24"/>
        <v>2316</v>
      </c>
      <c r="F453" s="40">
        <f t="shared" si="26"/>
        <v>8.2714285714285712E-2</v>
      </c>
      <c r="G453" s="63">
        <v>28000</v>
      </c>
    </row>
    <row r="454" spans="2:7">
      <c r="B454" s="53" t="s">
        <v>24</v>
      </c>
      <c r="C454" s="54">
        <v>429</v>
      </c>
      <c r="D454" s="54">
        <v>269637</v>
      </c>
      <c r="E454" s="128">
        <f t="shared" si="24"/>
        <v>270066</v>
      </c>
      <c r="F454" s="40">
        <f t="shared" si="26"/>
        <v>6.8137556795804563E-2</v>
      </c>
      <c r="G454" s="63">
        <v>3963541</v>
      </c>
    </row>
    <row r="455" spans="2:7">
      <c r="B455" s="53" t="s">
        <v>25</v>
      </c>
      <c r="C455" s="54">
        <v>72</v>
      </c>
      <c r="D455" s="54">
        <v>25699</v>
      </c>
      <c r="E455" s="128">
        <f t="shared" si="24"/>
        <v>25771</v>
      </c>
      <c r="F455" s="40">
        <f t="shared" si="26"/>
        <v>5.9580203586695427E-2</v>
      </c>
      <c r="G455" s="63">
        <v>432543</v>
      </c>
    </row>
    <row r="456" spans="2:7">
      <c r="B456" s="53" t="s">
        <v>26</v>
      </c>
      <c r="C456" s="54">
        <v>206</v>
      </c>
      <c r="D456" s="54">
        <v>25555</v>
      </c>
      <c r="E456" s="128">
        <f t="shared" si="24"/>
        <v>25761</v>
      </c>
      <c r="F456" s="40">
        <f t="shared" si="26"/>
        <v>5.3167096293513905E-2</v>
      </c>
      <c r="G456" s="63">
        <v>484529</v>
      </c>
    </row>
    <row r="457" spans="2:7">
      <c r="B457" s="53" t="s">
        <v>27</v>
      </c>
      <c r="C457" s="54">
        <v>1</v>
      </c>
      <c r="D457" s="54">
        <v>19716</v>
      </c>
      <c r="E457" s="128">
        <f t="shared" si="24"/>
        <v>19717</v>
      </c>
      <c r="F457" s="40">
        <f t="shared" si="26"/>
        <v>2.342334636544317E-2</v>
      </c>
      <c r="G457" s="63">
        <v>841767</v>
      </c>
    </row>
    <row r="458" spans="2:7">
      <c r="B458" s="53" t="s">
        <v>28</v>
      </c>
      <c r="C458" s="54">
        <v>60</v>
      </c>
      <c r="D458" s="54">
        <v>50352</v>
      </c>
      <c r="E458" s="128">
        <f t="shared" si="24"/>
        <v>50412</v>
      </c>
      <c r="F458" s="40">
        <f t="shared" si="26"/>
        <v>3.4361408237004565E-2</v>
      </c>
      <c r="G458" s="63">
        <v>1467111</v>
      </c>
    </row>
    <row r="459" spans="2:7" ht="15">
      <c r="B459" s="53" t="s">
        <v>29</v>
      </c>
      <c r="C459" s="54">
        <v>0</v>
      </c>
      <c r="D459" s="54">
        <v>5756</v>
      </c>
      <c r="E459" s="128">
        <f t="shared" si="24"/>
        <v>5756</v>
      </c>
      <c r="F459" s="40">
        <f t="shared" si="26"/>
        <v>3.460278337190778E-2</v>
      </c>
      <c r="G459" s="292">
        <v>166345</v>
      </c>
    </row>
    <row r="460" spans="2:7" ht="15">
      <c r="B460" s="53" t="s">
        <v>30</v>
      </c>
      <c r="C460" s="54">
        <v>5</v>
      </c>
      <c r="D460" s="54">
        <v>5539</v>
      </c>
      <c r="E460" s="128">
        <f t="shared" si="24"/>
        <v>5544</v>
      </c>
      <c r="F460" s="40">
        <f t="shared" si="26"/>
        <v>4.8290579678585424E-2</v>
      </c>
      <c r="G460" s="292">
        <v>114805</v>
      </c>
    </row>
    <row r="461" spans="2:7">
      <c r="B461" s="55" t="s">
        <v>31</v>
      </c>
      <c r="C461" s="54">
        <v>2</v>
      </c>
      <c r="D461" s="54">
        <v>6053</v>
      </c>
      <c r="E461" s="128">
        <f t="shared" si="24"/>
        <v>6055</v>
      </c>
      <c r="F461" s="40">
        <f t="shared" si="26"/>
        <v>4.1456133864629117E-2</v>
      </c>
      <c r="G461" s="63">
        <v>146058</v>
      </c>
    </row>
    <row r="462" spans="2:7">
      <c r="B462" s="53" t="s">
        <v>32</v>
      </c>
      <c r="C462" s="54">
        <v>8</v>
      </c>
      <c r="D462" s="54">
        <v>6295</v>
      </c>
      <c r="E462" s="128">
        <f t="shared" si="24"/>
        <v>6303</v>
      </c>
      <c r="F462" s="40">
        <f t="shared" si="26"/>
        <v>6.6788170345331827E-2</v>
      </c>
      <c r="G462" s="63">
        <v>94373</v>
      </c>
    </row>
    <row r="463" spans="2:7">
      <c r="B463" s="53" t="s">
        <v>33</v>
      </c>
      <c r="C463" s="54">
        <v>5763</v>
      </c>
      <c r="D463" s="54">
        <v>370316</v>
      </c>
      <c r="E463" s="128">
        <f t="shared" si="24"/>
        <v>376079</v>
      </c>
      <c r="F463" s="40">
        <f t="shared" si="26"/>
        <v>0.13263828074824724</v>
      </c>
      <c r="G463" s="63">
        <v>2835373</v>
      </c>
    </row>
    <row r="464" spans="2:7">
      <c r="B464" s="53" t="s">
        <v>34</v>
      </c>
      <c r="C464" s="54">
        <v>0</v>
      </c>
      <c r="D464" s="54">
        <v>11430</v>
      </c>
      <c r="E464" s="128">
        <f t="shared" si="24"/>
        <v>11430</v>
      </c>
      <c r="F464" s="40">
        <f t="shared" si="26"/>
        <v>3.3381229410527791E-2</v>
      </c>
      <c r="G464" s="63">
        <v>342408</v>
      </c>
    </row>
    <row r="465" spans="2:7">
      <c r="B465" s="53" t="s">
        <v>35</v>
      </c>
      <c r="C465" s="54">
        <v>72</v>
      </c>
      <c r="D465" s="54">
        <v>22995</v>
      </c>
      <c r="E465" s="128">
        <f t="shared" si="24"/>
        <v>23067</v>
      </c>
      <c r="F465" s="40">
        <f t="shared" si="26"/>
        <v>5.7229266888799021E-2</v>
      </c>
      <c r="G465" s="63">
        <v>403063</v>
      </c>
    </row>
    <row r="466" spans="2:7">
      <c r="B466" s="53" t="s">
        <v>36</v>
      </c>
      <c r="C466" s="54">
        <v>13</v>
      </c>
      <c r="D466" s="54">
        <v>6558</v>
      </c>
      <c r="E466" s="128">
        <f t="shared" si="24"/>
        <v>6571</v>
      </c>
      <c r="F466" s="40">
        <f t="shared" si="26"/>
        <v>3.3566783647239716E-2</v>
      </c>
      <c r="G466" s="63">
        <v>195759</v>
      </c>
    </row>
    <row r="467" spans="2:7">
      <c r="B467" s="53" t="s">
        <v>37</v>
      </c>
      <c r="C467" s="54">
        <v>123</v>
      </c>
      <c r="D467" s="54">
        <v>35376</v>
      </c>
      <c r="E467" s="128">
        <f t="shared" si="24"/>
        <v>35499</v>
      </c>
      <c r="F467" s="40">
        <f t="shared" si="26"/>
        <v>6.5244720542557297E-2</v>
      </c>
      <c r="G467" s="63">
        <v>544090</v>
      </c>
    </row>
    <row r="468" spans="2:7">
      <c r="B468" s="53" t="s">
        <v>38</v>
      </c>
      <c r="C468" s="54">
        <v>108</v>
      </c>
      <c r="D468" s="54">
        <v>3885</v>
      </c>
      <c r="E468" s="128">
        <f t="shared" si="24"/>
        <v>3993</v>
      </c>
      <c r="F468" s="40">
        <f t="shared" si="26"/>
        <v>3.8886291924739982E-2</v>
      </c>
      <c r="G468" s="63">
        <v>102684</v>
      </c>
    </row>
    <row r="469" spans="2:7" ht="15">
      <c r="B469" s="215" t="s">
        <v>39</v>
      </c>
      <c r="C469" s="204">
        <f>SUM(C445:C468)</f>
        <v>7223</v>
      </c>
      <c r="D469" s="204">
        <f>SUM(D445:D468)</f>
        <v>1063619</v>
      </c>
      <c r="E469" s="216">
        <f>SUM(C469:D469)</f>
        <v>1070842</v>
      </c>
      <c r="F469" s="208">
        <f>+E469/G469</f>
        <v>6.8039232978596056E-2</v>
      </c>
      <c r="G469" s="220">
        <f>SUM(G445:G468)</f>
        <v>15738596</v>
      </c>
    </row>
    <row r="470" spans="2:7" ht="15">
      <c r="B470" s="317" t="s">
        <v>107</v>
      </c>
      <c r="C470" s="318"/>
      <c r="D470" s="318"/>
      <c r="E470" s="318"/>
      <c r="F470" s="318"/>
      <c r="G470" s="318"/>
    </row>
    <row r="472" spans="2:7" ht="14.25" customHeight="1">
      <c r="B472" s="297" t="s">
        <v>182</v>
      </c>
      <c r="C472" s="298"/>
      <c r="D472" s="298"/>
      <c r="E472" s="298"/>
    </row>
    <row r="473" spans="2:7">
      <c r="B473" s="34" t="s">
        <v>108</v>
      </c>
      <c r="C473" s="25"/>
      <c r="D473" s="25"/>
      <c r="E473" s="25"/>
    </row>
  </sheetData>
  <mergeCells count="42">
    <mergeCell ref="B441:E441"/>
    <mergeCell ref="B442:C442"/>
    <mergeCell ref="B470:G470"/>
    <mergeCell ref="I442:L442"/>
    <mergeCell ref="B46:C46"/>
    <mergeCell ref="B143:E143"/>
    <mergeCell ref="B144:C144"/>
    <mergeCell ref="B339:E339"/>
    <mergeCell ref="B340:C340"/>
    <mergeCell ref="B373:E373"/>
    <mergeCell ref="B374:C374"/>
    <mergeCell ref="B402:G402"/>
    <mergeCell ref="B175:E175"/>
    <mergeCell ref="B176:C176"/>
    <mergeCell ref="B207:E207"/>
    <mergeCell ref="B208:C208"/>
    <mergeCell ref="B472:E472"/>
    <mergeCell ref="B236:G236"/>
    <mergeCell ref="B335:G335"/>
    <mergeCell ref="B302:G302"/>
    <mergeCell ref="B269:G269"/>
    <mergeCell ref="B241:C241"/>
    <mergeCell ref="B273:E273"/>
    <mergeCell ref="B274:C274"/>
    <mergeCell ref="B306:E306"/>
    <mergeCell ref="B307:C307"/>
    <mergeCell ref="B407:E407"/>
    <mergeCell ref="B408:C408"/>
    <mergeCell ref="B436:G436"/>
    <mergeCell ref="B240:E240"/>
    <mergeCell ref="I441:N441"/>
    <mergeCell ref="B13:C13"/>
    <mergeCell ref="A9:K9"/>
    <mergeCell ref="B37:D37"/>
    <mergeCell ref="B42:G43"/>
    <mergeCell ref="B12:C12"/>
    <mergeCell ref="B45:E45"/>
    <mergeCell ref="B77:E77"/>
    <mergeCell ref="B368:G368"/>
    <mergeCell ref="B78:C78"/>
    <mergeCell ref="B111:E111"/>
    <mergeCell ref="B112:C112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440"/>
  <sheetViews>
    <sheetView topLeftCell="A406" zoomScale="90" zoomScaleNormal="90" workbookViewId="0">
      <selection activeCell="B439" sqref="B439:E439"/>
    </sheetView>
  </sheetViews>
  <sheetFormatPr baseColWidth="10" defaultColWidth="10.85546875" defaultRowHeight="12.75"/>
  <cols>
    <col min="1" max="1" width="6" style="10" customWidth="1"/>
    <col min="2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23" t="s">
        <v>8</v>
      </c>
      <c r="B8" s="323"/>
      <c r="C8" s="323"/>
      <c r="D8" s="323"/>
      <c r="E8" s="323"/>
      <c r="F8" s="323"/>
      <c r="G8" s="323"/>
      <c r="H8" s="323"/>
      <c r="I8" s="324"/>
    </row>
    <row r="10" spans="1:9">
      <c r="I10" s="11"/>
    </row>
    <row r="11" spans="1:9" ht="52.5" customHeight="1">
      <c r="B11" s="303" t="s">
        <v>144</v>
      </c>
      <c r="C11" s="304"/>
      <c r="D11" s="304"/>
      <c r="E11" s="87"/>
      <c r="I11" s="11"/>
    </row>
    <row r="12" spans="1:9" ht="14.25">
      <c r="B12" s="305" t="s">
        <v>126</v>
      </c>
      <c r="C12" s="306"/>
      <c r="D12" s="87"/>
      <c r="E12" s="87"/>
      <c r="I12" s="11"/>
    </row>
    <row r="13" spans="1:9" ht="12" customHeight="1">
      <c r="B13" s="90"/>
      <c r="C13" s="94"/>
      <c r="D13" s="95"/>
      <c r="E13" s="96"/>
      <c r="I13" s="11"/>
    </row>
    <row r="14" spans="1:9" ht="31.5" customHeight="1">
      <c r="B14" s="134" t="s">
        <v>0</v>
      </c>
      <c r="C14" s="91" t="s">
        <v>3</v>
      </c>
      <c r="D14" s="91" t="s">
        <v>4</v>
      </c>
      <c r="E14" s="135" t="s">
        <v>6</v>
      </c>
      <c r="I14" s="11"/>
    </row>
    <row r="15" spans="1:9">
      <c r="B15" s="88">
        <v>2001</v>
      </c>
      <c r="C15" s="78">
        <v>249021</v>
      </c>
      <c r="D15" s="136">
        <v>0</v>
      </c>
      <c r="E15" s="136">
        <f>+C15</f>
        <v>249021</v>
      </c>
      <c r="F15" s="10" t="s">
        <v>57</v>
      </c>
      <c r="I15" s="11"/>
    </row>
    <row r="16" spans="1:9">
      <c r="B16" s="88">
        <v>2002</v>
      </c>
      <c r="C16" s="78">
        <v>282492</v>
      </c>
      <c r="D16" s="136">
        <v>0</v>
      </c>
      <c r="E16" s="136">
        <f>+C16</f>
        <v>282492</v>
      </c>
      <c r="F16" s="10" t="s">
        <v>57</v>
      </c>
    </row>
    <row r="17" spans="2:5">
      <c r="B17" s="88">
        <v>2003</v>
      </c>
      <c r="C17" s="78">
        <v>308361</v>
      </c>
      <c r="D17" s="78">
        <v>55792</v>
      </c>
      <c r="E17" s="137">
        <v>364153</v>
      </c>
    </row>
    <row r="18" spans="2:5">
      <c r="B18" s="88">
        <v>2004</v>
      </c>
      <c r="C18" s="78">
        <v>324507</v>
      </c>
      <c r="D18" s="78">
        <v>83734</v>
      </c>
      <c r="E18" s="137">
        <v>408241</v>
      </c>
    </row>
    <row r="19" spans="2:5">
      <c r="B19" s="88">
        <v>2005</v>
      </c>
      <c r="C19" s="78">
        <v>407736</v>
      </c>
      <c r="D19" s="78">
        <v>106284</v>
      </c>
      <c r="E19" s="137">
        <v>514020</v>
      </c>
    </row>
    <row r="20" spans="2:5">
      <c r="B20" s="88">
        <v>2006</v>
      </c>
      <c r="C20" s="78">
        <v>567256</v>
      </c>
      <c r="D20" s="78">
        <v>256227</v>
      </c>
      <c r="E20" s="137">
        <v>823483</v>
      </c>
    </row>
    <row r="21" spans="2:5">
      <c r="B21" s="88">
        <v>2007</v>
      </c>
      <c r="C21" s="78">
        <v>751924</v>
      </c>
      <c r="D21" s="78">
        <v>399982</v>
      </c>
      <c r="E21" s="137">
        <v>1151906</v>
      </c>
    </row>
    <row r="22" spans="2:5">
      <c r="B22" s="89">
        <v>39813</v>
      </c>
      <c r="C22" s="78">
        <v>364856</v>
      </c>
      <c r="D22" s="78">
        <v>944749</v>
      </c>
      <c r="E22" s="137">
        <v>1309605</v>
      </c>
    </row>
    <row r="23" spans="2:5">
      <c r="B23" s="89">
        <v>39903</v>
      </c>
      <c r="C23" s="78">
        <v>454817</v>
      </c>
      <c r="D23" s="78">
        <v>1188027</v>
      </c>
      <c r="E23" s="78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89">
        <v>40330</v>
      </c>
      <c r="C28" s="61">
        <v>54760</v>
      </c>
      <c r="D28" s="61">
        <v>2608195</v>
      </c>
      <c r="E28" s="61">
        <f>C28+D28</f>
        <v>2662955</v>
      </c>
    </row>
    <row r="29" spans="2:5">
      <c r="B29" s="89">
        <v>40422</v>
      </c>
      <c r="C29" s="61">
        <v>52376</v>
      </c>
      <c r="D29" s="61">
        <v>2730338</v>
      </c>
      <c r="E29" s="61">
        <f>C29+D29</f>
        <v>2782714</v>
      </c>
    </row>
    <row r="30" spans="2:5">
      <c r="B30" s="89">
        <v>40513</v>
      </c>
      <c r="C30" s="61">
        <v>43628</v>
      </c>
      <c r="D30" s="61">
        <v>3954734</v>
      </c>
      <c r="E30" s="61">
        <f>C30+D30</f>
        <v>3998362</v>
      </c>
    </row>
    <row r="31" spans="2:5">
      <c r="B31" s="89">
        <v>40695</v>
      </c>
      <c r="C31" s="61">
        <v>50060</v>
      </c>
      <c r="D31" s="61">
        <v>4248145</v>
      </c>
      <c r="E31" s="61">
        <f>+C31+D31</f>
        <v>4298205</v>
      </c>
    </row>
    <row r="32" spans="2:5" ht="12" customHeight="1">
      <c r="B32" s="89">
        <v>40787</v>
      </c>
      <c r="C32" s="61">
        <v>31216</v>
      </c>
      <c r="D32" s="61">
        <f>3514079+1437329</f>
        <v>4951408</v>
      </c>
      <c r="E32" s="61">
        <f>+D32+C32</f>
        <v>4982624</v>
      </c>
    </row>
    <row r="33" spans="2:7" ht="12" customHeight="1">
      <c r="B33" s="89">
        <v>40878</v>
      </c>
      <c r="C33" s="61">
        <v>33028</v>
      </c>
      <c r="D33" s="61">
        <v>5370805</v>
      </c>
      <c r="E33" s="61">
        <f>+D33+C33</f>
        <v>5403833</v>
      </c>
    </row>
    <row r="34" spans="2:7" ht="12" customHeight="1">
      <c r="B34" s="89">
        <v>40969</v>
      </c>
      <c r="C34" s="61">
        <v>45040</v>
      </c>
      <c r="D34" s="138">
        <v>6618518</v>
      </c>
      <c r="E34" s="61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299" t="s">
        <v>83</v>
      </c>
      <c r="C36" s="300"/>
      <c r="D36" s="300"/>
    </row>
    <row r="37" spans="2:7">
      <c r="B37" s="15" t="s">
        <v>75</v>
      </c>
      <c r="C37" s="24"/>
      <c r="D37" s="24"/>
    </row>
    <row r="38" spans="2:7">
      <c r="B38" s="15" t="s">
        <v>74</v>
      </c>
      <c r="C38" s="76"/>
      <c r="D38" s="76"/>
    </row>
    <row r="39" spans="2:7">
      <c r="B39" s="34" t="s">
        <v>76</v>
      </c>
      <c r="C39" s="25"/>
      <c r="D39" s="25"/>
    </row>
    <row r="40" spans="2:7">
      <c r="B40" s="75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25" t="s">
        <v>62</v>
      </c>
      <c r="C43" s="325"/>
      <c r="D43" s="325"/>
      <c r="E43" s="325"/>
      <c r="F43" s="325"/>
      <c r="G43" s="325"/>
    </row>
    <row r="44" spans="2:7" ht="33" customHeight="1" thickBot="1">
      <c r="B44" s="326"/>
      <c r="C44" s="326"/>
      <c r="D44" s="326"/>
      <c r="E44" s="326"/>
      <c r="F44" s="326"/>
      <c r="G44" s="326"/>
    </row>
    <row r="45" spans="2:7">
      <c r="B45" s="15"/>
    </row>
    <row r="47" spans="2:7" ht="66" customHeight="1">
      <c r="B47" s="311" t="s">
        <v>145</v>
      </c>
      <c r="C47" s="312"/>
      <c r="D47" s="312"/>
      <c r="E47" s="312"/>
      <c r="F47" s="120"/>
      <c r="G47" s="121"/>
    </row>
    <row r="48" spans="2:7" ht="14.25">
      <c r="B48" s="309" t="s">
        <v>126</v>
      </c>
      <c r="C48" s="310"/>
      <c r="D48" s="122"/>
      <c r="E48" s="122"/>
      <c r="F48" s="122"/>
      <c r="G48" s="123"/>
    </row>
    <row r="49" spans="2:7" ht="14.25">
      <c r="B49" s="90"/>
      <c r="C49" s="94"/>
      <c r="D49" s="95"/>
      <c r="E49" s="95"/>
      <c r="F49" s="106"/>
      <c r="G49" s="107"/>
    </row>
    <row r="50" spans="2:7" ht="39.75" customHeight="1">
      <c r="B50" s="139" t="s">
        <v>14</v>
      </c>
      <c r="C50" s="140" t="s">
        <v>43</v>
      </c>
      <c r="D50" s="140" t="s">
        <v>44</v>
      </c>
      <c r="E50" s="141" t="s">
        <v>39</v>
      </c>
      <c r="F50" s="140" t="s">
        <v>10</v>
      </c>
      <c r="G50" s="141" t="s">
        <v>67</v>
      </c>
    </row>
    <row r="51" spans="2:7">
      <c r="B51" s="124" t="s">
        <v>15</v>
      </c>
      <c r="C51" s="111">
        <v>2664</v>
      </c>
      <c r="D51" s="111">
        <v>60978</v>
      </c>
      <c r="E51" s="114">
        <f>SUM(C51:D51)</f>
        <v>63642</v>
      </c>
      <c r="F51" s="112">
        <f>+E51/G51</f>
        <v>8.9448148689521792E-2</v>
      </c>
      <c r="G51" s="111">
        <v>711496</v>
      </c>
    </row>
    <row r="52" spans="2:7">
      <c r="B52" s="124" t="s">
        <v>16</v>
      </c>
      <c r="C52" s="111">
        <v>100</v>
      </c>
      <c r="D52" s="111">
        <v>11335</v>
      </c>
      <c r="E52" s="114">
        <f t="shared" ref="E52:E74" si="0">SUM(C52:D52)</f>
        <v>11435</v>
      </c>
      <c r="F52" s="112">
        <f t="shared" ref="F52:F74" si="1">+E52/G52</f>
        <v>6.1947430007800987E-2</v>
      </c>
      <c r="G52" s="111">
        <v>184592</v>
      </c>
    </row>
    <row r="53" spans="2:7">
      <c r="B53" s="124" t="s">
        <v>17</v>
      </c>
      <c r="C53" s="111">
        <v>12</v>
      </c>
      <c r="D53" s="111">
        <v>9310</v>
      </c>
      <c r="E53" s="114">
        <f t="shared" si="0"/>
        <v>9322</v>
      </c>
      <c r="F53" s="112">
        <f t="shared" si="1"/>
        <v>3.9882261335341278E-2</v>
      </c>
      <c r="G53" s="111">
        <v>233738</v>
      </c>
    </row>
    <row r="54" spans="2:7">
      <c r="B54" s="124" t="s">
        <v>18</v>
      </c>
      <c r="C54" s="111">
        <v>384</v>
      </c>
      <c r="D54" s="111">
        <v>8860</v>
      </c>
      <c r="E54" s="114">
        <f t="shared" si="0"/>
        <v>9244</v>
      </c>
      <c r="F54" s="112">
        <f t="shared" si="1"/>
        <v>5.3921940349874298E-2</v>
      </c>
      <c r="G54" s="111">
        <v>171433</v>
      </c>
    </row>
    <row r="55" spans="2:7">
      <c r="B55" s="124" t="s">
        <v>19</v>
      </c>
      <c r="C55" s="111">
        <v>1548</v>
      </c>
      <c r="D55" s="111">
        <v>45789</v>
      </c>
      <c r="E55" s="114">
        <f t="shared" si="0"/>
        <v>47337</v>
      </c>
      <c r="F55" s="112">
        <f t="shared" si="1"/>
        <v>0.10296113590687234</v>
      </c>
      <c r="G55" s="111">
        <v>459756</v>
      </c>
    </row>
    <row r="56" spans="2:7">
      <c r="B56" s="124" t="s">
        <v>20</v>
      </c>
      <c r="C56" s="111">
        <v>408</v>
      </c>
      <c r="D56" s="111">
        <v>65473</v>
      </c>
      <c r="E56" s="114">
        <f t="shared" si="0"/>
        <v>65881</v>
      </c>
      <c r="F56" s="112">
        <f t="shared" si="1"/>
        <v>0.15628610265668108</v>
      </c>
      <c r="G56" s="111">
        <v>421541</v>
      </c>
    </row>
    <row r="57" spans="2:7">
      <c r="B57" s="124" t="s">
        <v>21</v>
      </c>
      <c r="C57" s="111">
        <v>448</v>
      </c>
      <c r="D57" s="111">
        <v>29268</v>
      </c>
      <c r="E57" s="114">
        <f t="shared" si="0"/>
        <v>29716</v>
      </c>
      <c r="F57" s="112">
        <f t="shared" si="1"/>
        <v>4.6447869628351394E-2</v>
      </c>
      <c r="G57" s="111">
        <v>639771</v>
      </c>
    </row>
    <row r="58" spans="2:7">
      <c r="B58" s="124" t="s">
        <v>22</v>
      </c>
      <c r="C58" s="111">
        <v>840</v>
      </c>
      <c r="D58" s="111">
        <v>28506</v>
      </c>
      <c r="E58" s="114">
        <f t="shared" si="0"/>
        <v>29346</v>
      </c>
      <c r="F58" s="112">
        <f t="shared" si="1"/>
        <v>6.395010558108824E-2</v>
      </c>
      <c r="G58" s="111">
        <v>458889</v>
      </c>
    </row>
    <row r="59" spans="2:7">
      <c r="B59" s="124" t="s">
        <v>23</v>
      </c>
      <c r="C59" s="111">
        <v>24</v>
      </c>
      <c r="D59" s="111">
        <v>4816</v>
      </c>
      <c r="E59" s="114">
        <f t="shared" si="0"/>
        <v>4840</v>
      </c>
      <c r="F59" s="112">
        <f t="shared" si="1"/>
        <v>0.19990913221263062</v>
      </c>
      <c r="G59" s="111">
        <v>24211</v>
      </c>
    </row>
    <row r="60" spans="2:7">
      <c r="B60" s="124" t="s">
        <v>24</v>
      </c>
      <c r="C60" s="111">
        <v>6592</v>
      </c>
      <c r="D60" s="111">
        <v>812954</v>
      </c>
      <c r="E60" s="114">
        <f t="shared" si="0"/>
        <v>819546</v>
      </c>
      <c r="F60" s="112">
        <f t="shared" si="1"/>
        <v>0.21953785255009911</v>
      </c>
      <c r="G60" s="111">
        <v>3733051</v>
      </c>
    </row>
    <row r="61" spans="2:7">
      <c r="B61" s="124" t="s">
        <v>25</v>
      </c>
      <c r="C61" s="111">
        <v>1064</v>
      </c>
      <c r="D61" s="111">
        <v>32932</v>
      </c>
      <c r="E61" s="114">
        <f t="shared" si="0"/>
        <v>33996</v>
      </c>
      <c r="F61" s="112">
        <f t="shared" si="1"/>
        <v>8.0931873531449303E-2</v>
      </c>
      <c r="G61" s="111">
        <v>420057</v>
      </c>
    </row>
    <row r="62" spans="2:7">
      <c r="B62" s="124" t="s">
        <v>26</v>
      </c>
      <c r="C62" s="111">
        <v>420</v>
      </c>
      <c r="D62" s="111">
        <v>29691</v>
      </c>
      <c r="E62" s="114">
        <f t="shared" si="0"/>
        <v>30111</v>
      </c>
      <c r="F62" s="112">
        <f t="shared" si="1"/>
        <v>6.7571934454483035E-2</v>
      </c>
      <c r="G62" s="111">
        <v>445614</v>
      </c>
    </row>
    <row r="63" spans="2:7">
      <c r="B63" s="124" t="s">
        <v>27</v>
      </c>
      <c r="C63" s="111">
        <v>24</v>
      </c>
      <c r="D63" s="111">
        <v>15811</v>
      </c>
      <c r="E63" s="114">
        <f t="shared" si="0"/>
        <v>15835</v>
      </c>
      <c r="F63" s="112">
        <f t="shared" si="1"/>
        <v>2.0369834378517446E-2</v>
      </c>
      <c r="G63" s="111">
        <v>777375</v>
      </c>
    </row>
    <row r="64" spans="2:7">
      <c r="B64" s="124" t="s">
        <v>28</v>
      </c>
      <c r="C64" s="111">
        <v>476</v>
      </c>
      <c r="D64" s="111">
        <v>34920</v>
      </c>
      <c r="E64" s="114">
        <f t="shared" si="0"/>
        <v>35396</v>
      </c>
      <c r="F64" s="112">
        <f t="shared" si="1"/>
        <v>2.5993500890414731E-2</v>
      </c>
      <c r="G64" s="111">
        <v>1361725</v>
      </c>
    </row>
    <row r="65" spans="2:7">
      <c r="B65" s="124" t="s">
        <v>29</v>
      </c>
      <c r="C65" s="111">
        <v>96</v>
      </c>
      <c r="D65" s="111">
        <v>2977</v>
      </c>
      <c r="E65" s="114">
        <f t="shared" si="0"/>
        <v>3073</v>
      </c>
      <c r="F65" s="112">
        <f t="shared" si="1"/>
        <v>2.2468377568180157E-2</v>
      </c>
      <c r="G65" s="111">
        <v>136770</v>
      </c>
    </row>
    <row r="66" spans="2:7">
      <c r="B66" s="124" t="s">
        <v>30</v>
      </c>
      <c r="C66" s="111">
        <v>72</v>
      </c>
      <c r="D66" s="111">
        <v>9694</v>
      </c>
      <c r="E66" s="114">
        <f t="shared" si="0"/>
        <v>9766</v>
      </c>
      <c r="F66" s="112">
        <f t="shared" si="1"/>
        <v>9.5489523139049404E-2</v>
      </c>
      <c r="G66" s="111">
        <v>102273</v>
      </c>
    </row>
    <row r="67" spans="2:7">
      <c r="B67" s="124" t="s">
        <v>31</v>
      </c>
      <c r="C67" s="111">
        <v>16</v>
      </c>
      <c r="D67" s="111">
        <v>7769</v>
      </c>
      <c r="E67" s="114">
        <f t="shared" si="0"/>
        <v>7785</v>
      </c>
      <c r="F67" s="112">
        <f t="shared" si="1"/>
        <v>6.4841498559077809E-2</v>
      </c>
      <c r="G67" s="111">
        <v>120062</v>
      </c>
    </row>
    <row r="68" spans="2:7">
      <c r="B68" s="124" t="s">
        <v>32</v>
      </c>
      <c r="C68" s="111">
        <v>60</v>
      </c>
      <c r="D68" s="111">
        <v>11075</v>
      </c>
      <c r="E68" s="114">
        <f t="shared" si="0"/>
        <v>11135</v>
      </c>
      <c r="F68" s="112">
        <f t="shared" si="1"/>
        <v>0.13746234753839318</v>
      </c>
      <c r="G68" s="111">
        <v>81004</v>
      </c>
    </row>
    <row r="69" spans="2:7">
      <c r="B69" s="124" t="s">
        <v>33</v>
      </c>
      <c r="C69" s="111">
        <v>35084</v>
      </c>
      <c r="D69" s="111">
        <v>1144227</v>
      </c>
      <c r="E69" s="114">
        <f t="shared" si="0"/>
        <v>1179311</v>
      </c>
      <c r="F69" s="112">
        <f t="shared" si="1"/>
        <v>0.42310991678162485</v>
      </c>
      <c r="G69" s="111">
        <v>2787245</v>
      </c>
    </row>
    <row r="70" spans="2:7">
      <c r="B70" s="124" t="s">
        <v>34</v>
      </c>
      <c r="C70" s="111">
        <v>148</v>
      </c>
      <c r="D70" s="111">
        <v>10286</v>
      </c>
      <c r="E70" s="114">
        <f t="shared" si="0"/>
        <v>10434</v>
      </c>
      <c r="F70" s="112">
        <f t="shared" si="1"/>
        <v>8.2875956123559358E-2</v>
      </c>
      <c r="G70" s="111">
        <v>125899</v>
      </c>
    </row>
    <row r="71" spans="2:7">
      <c r="B71" s="124" t="s">
        <v>35</v>
      </c>
      <c r="C71" s="111">
        <v>160</v>
      </c>
      <c r="D71" s="111">
        <v>2864</v>
      </c>
      <c r="E71" s="114">
        <f t="shared" si="0"/>
        <v>3024</v>
      </c>
      <c r="F71" s="112">
        <f t="shared" si="1"/>
        <v>9.0384943016238797E-3</v>
      </c>
      <c r="G71" s="111">
        <v>334569</v>
      </c>
    </row>
    <row r="72" spans="2:7">
      <c r="B72" s="124" t="s">
        <v>36</v>
      </c>
      <c r="C72" s="111">
        <v>184</v>
      </c>
      <c r="D72" s="111">
        <v>11907</v>
      </c>
      <c r="E72" s="114">
        <f t="shared" si="0"/>
        <v>12091</v>
      </c>
      <c r="F72" s="112">
        <f t="shared" si="1"/>
        <v>6.8490279603027143E-2</v>
      </c>
      <c r="G72" s="111">
        <v>176536</v>
      </c>
    </row>
    <row r="73" spans="2:7">
      <c r="B73" s="124" t="s">
        <v>37</v>
      </c>
      <c r="C73" s="111">
        <v>1552</v>
      </c>
      <c r="D73" s="111">
        <v>17521</v>
      </c>
      <c r="E73" s="114">
        <f t="shared" si="0"/>
        <v>19073</v>
      </c>
      <c r="F73" s="112">
        <f t="shared" si="1"/>
        <v>3.622884213205587E-2</v>
      </c>
      <c r="G73" s="111">
        <v>526459</v>
      </c>
    </row>
    <row r="74" spans="2:7">
      <c r="B74" s="124" t="s">
        <v>38</v>
      </c>
      <c r="C74" s="111">
        <v>0</v>
      </c>
      <c r="D74" s="111">
        <v>3558</v>
      </c>
      <c r="E74" s="114">
        <f t="shared" si="0"/>
        <v>3558</v>
      </c>
      <c r="F74" s="112">
        <f t="shared" si="1"/>
        <v>4.0200210152869266E-2</v>
      </c>
      <c r="G74" s="111">
        <v>88507</v>
      </c>
    </row>
    <row r="75" spans="2:7">
      <c r="B75" s="115" t="s">
        <v>39</v>
      </c>
      <c r="C75" s="116">
        <f>SUM(C51:C74)</f>
        <v>52376</v>
      </c>
      <c r="D75" s="116">
        <f>SUM(D51:D74)</f>
        <v>2412521</v>
      </c>
      <c r="E75" s="117">
        <f>SUM(C75:D75)</f>
        <v>2464897</v>
      </c>
      <c r="F75" s="118">
        <f>+E75/G75</f>
        <v>0.16972866998155217</v>
      </c>
      <c r="G75" s="119">
        <f>SUM(G51:G74)</f>
        <v>14522573</v>
      </c>
    </row>
    <row r="77" spans="2:7">
      <c r="B77" s="28"/>
    </row>
    <row r="79" spans="2:7" ht="54.75" customHeight="1">
      <c r="B79" s="311" t="s">
        <v>146</v>
      </c>
      <c r="C79" s="312"/>
      <c r="D79" s="312"/>
      <c r="E79" s="312"/>
      <c r="F79" s="120"/>
      <c r="G79" s="121"/>
    </row>
    <row r="80" spans="2:7" ht="27" customHeight="1">
      <c r="B80" s="309" t="s">
        <v>126</v>
      </c>
      <c r="C80" s="310"/>
      <c r="D80" s="122"/>
      <c r="E80" s="122"/>
      <c r="F80" s="122"/>
      <c r="G80" s="123"/>
    </row>
    <row r="81" spans="2:7" ht="14.25">
      <c r="B81" s="90"/>
      <c r="C81" s="94"/>
      <c r="D81" s="95"/>
      <c r="E81" s="95"/>
      <c r="F81" s="106"/>
      <c r="G81" s="107"/>
    </row>
    <row r="82" spans="2:7" ht="38.25">
      <c r="B82" s="139" t="s">
        <v>14</v>
      </c>
      <c r="C82" s="140" t="s">
        <v>43</v>
      </c>
      <c r="D82" s="140" t="s">
        <v>44</v>
      </c>
      <c r="E82" s="141" t="s">
        <v>39</v>
      </c>
      <c r="F82" s="140" t="s">
        <v>10</v>
      </c>
      <c r="G82" s="141" t="s">
        <v>58</v>
      </c>
    </row>
    <row r="83" spans="2:7">
      <c r="B83" s="124" t="s">
        <v>15</v>
      </c>
      <c r="C83" s="111">
        <v>2624</v>
      </c>
      <c r="D83" s="111">
        <v>75441</v>
      </c>
      <c r="E83" s="114">
        <f t="shared" ref="E83:E107" si="2">SUM(C83:D83)</f>
        <v>78065</v>
      </c>
      <c r="F83" s="112">
        <f t="shared" ref="F83:F107" si="3">+E83/G83</f>
        <v>0.10962230051662133</v>
      </c>
      <c r="G83" s="111">
        <v>712127</v>
      </c>
    </row>
    <row r="84" spans="2:7">
      <c r="B84" s="124" t="s">
        <v>16</v>
      </c>
      <c r="C84" s="111">
        <v>84</v>
      </c>
      <c r="D84" s="111">
        <v>14959</v>
      </c>
      <c r="E84" s="114">
        <f t="shared" si="2"/>
        <v>15043</v>
      </c>
      <c r="F84" s="112">
        <f t="shared" si="3"/>
        <v>8.191525857515479E-2</v>
      </c>
      <c r="G84" s="111">
        <v>183641</v>
      </c>
    </row>
    <row r="85" spans="2:7">
      <c r="B85" s="124" t="s">
        <v>17</v>
      </c>
      <c r="C85" s="111">
        <v>12</v>
      </c>
      <c r="D85" s="111">
        <v>13352</v>
      </c>
      <c r="E85" s="114">
        <f t="shared" si="2"/>
        <v>13364</v>
      </c>
      <c r="F85" s="112">
        <f t="shared" si="3"/>
        <v>5.9347022879067783E-2</v>
      </c>
      <c r="G85" s="111">
        <v>225184</v>
      </c>
    </row>
    <row r="86" spans="2:7">
      <c r="B86" s="124" t="s">
        <v>18</v>
      </c>
      <c r="C86" s="111">
        <v>352</v>
      </c>
      <c r="D86" s="111">
        <v>9395</v>
      </c>
      <c r="E86" s="114">
        <f t="shared" si="2"/>
        <v>9747</v>
      </c>
      <c r="F86" s="112">
        <f t="shared" si="3"/>
        <v>5.924363618681773E-2</v>
      </c>
      <c r="G86" s="111">
        <v>164524</v>
      </c>
    </row>
    <row r="87" spans="2:7">
      <c r="B87" s="124" t="s">
        <v>19</v>
      </c>
      <c r="C87" s="111">
        <v>1308</v>
      </c>
      <c r="D87" s="111">
        <v>52995</v>
      </c>
      <c r="E87" s="114">
        <f t="shared" si="2"/>
        <v>54303</v>
      </c>
      <c r="F87" s="112">
        <f t="shared" si="3"/>
        <v>0.1184152854130459</v>
      </c>
      <c r="G87" s="111">
        <v>458581</v>
      </c>
    </row>
    <row r="88" spans="2:7">
      <c r="B88" s="124" t="s">
        <v>20</v>
      </c>
      <c r="C88" s="111">
        <v>364</v>
      </c>
      <c r="D88" s="111">
        <v>28716</v>
      </c>
      <c r="E88" s="114">
        <f t="shared" si="2"/>
        <v>29080</v>
      </c>
      <c r="F88" s="112">
        <f t="shared" si="3"/>
        <v>7.1064625310052421E-2</v>
      </c>
      <c r="G88" s="111">
        <v>409205</v>
      </c>
    </row>
    <row r="89" spans="2:7">
      <c r="B89" s="124" t="s">
        <v>21</v>
      </c>
      <c r="C89" s="111">
        <v>376</v>
      </c>
      <c r="D89" s="111">
        <v>43193</v>
      </c>
      <c r="E89" s="114">
        <f t="shared" si="2"/>
        <v>43569</v>
      </c>
      <c r="F89" s="112">
        <f t="shared" si="3"/>
        <v>7.2535332026990362E-2</v>
      </c>
      <c r="G89" s="111">
        <v>600659</v>
      </c>
    </row>
    <row r="90" spans="2:7">
      <c r="B90" s="124" t="s">
        <v>22</v>
      </c>
      <c r="C90" s="111">
        <v>668</v>
      </c>
      <c r="D90" s="111">
        <v>34059</v>
      </c>
      <c r="E90" s="114">
        <f t="shared" si="2"/>
        <v>34727</v>
      </c>
      <c r="F90" s="112">
        <f t="shared" si="3"/>
        <v>6.5020633149345058E-2</v>
      </c>
      <c r="G90" s="111">
        <v>534092</v>
      </c>
    </row>
    <row r="91" spans="2:7">
      <c r="B91" s="124" t="s">
        <v>23</v>
      </c>
      <c r="C91" s="111">
        <v>24</v>
      </c>
      <c r="D91" s="111">
        <v>5877</v>
      </c>
      <c r="E91" s="114">
        <f t="shared" si="2"/>
        <v>5901</v>
      </c>
      <c r="F91" s="112">
        <f t="shared" si="3"/>
        <v>0.23487501990128962</v>
      </c>
      <c r="G91" s="111">
        <v>25124</v>
      </c>
    </row>
    <row r="92" spans="2:7">
      <c r="B92" s="124" t="s">
        <v>24</v>
      </c>
      <c r="C92" s="111">
        <v>5128</v>
      </c>
      <c r="D92" s="111">
        <v>842207</v>
      </c>
      <c r="E92" s="114">
        <f t="shared" si="2"/>
        <v>847335</v>
      </c>
      <c r="F92" s="112">
        <f t="shared" si="3"/>
        <v>0.23243422065059691</v>
      </c>
      <c r="G92" s="111">
        <v>3645483</v>
      </c>
    </row>
    <row r="93" spans="2:7">
      <c r="B93" s="124" t="s">
        <v>25</v>
      </c>
      <c r="C93" s="111">
        <v>976</v>
      </c>
      <c r="D93" s="111">
        <v>38357</v>
      </c>
      <c r="E93" s="114">
        <f t="shared" si="2"/>
        <v>39333</v>
      </c>
      <c r="F93" s="112">
        <f t="shared" si="3"/>
        <v>9.8766083104830205E-2</v>
      </c>
      <c r="G93" s="111">
        <v>398244</v>
      </c>
    </row>
    <row r="94" spans="2:7">
      <c r="B94" s="124" t="s">
        <v>26</v>
      </c>
      <c r="C94" s="111">
        <v>272</v>
      </c>
      <c r="D94" s="111">
        <v>39147</v>
      </c>
      <c r="E94" s="114">
        <f t="shared" si="2"/>
        <v>39419</v>
      </c>
      <c r="F94" s="112">
        <f t="shared" si="3"/>
        <v>8.7799521567334726E-2</v>
      </c>
      <c r="G94" s="111">
        <v>448966</v>
      </c>
    </row>
    <row r="95" spans="2:7">
      <c r="B95" s="124" t="s">
        <v>27</v>
      </c>
      <c r="C95" s="111">
        <v>8</v>
      </c>
      <c r="D95" s="111">
        <v>19285</v>
      </c>
      <c r="E95" s="114">
        <f t="shared" si="2"/>
        <v>19293</v>
      </c>
      <c r="F95" s="112">
        <f t="shared" si="3"/>
        <v>2.4794535512102967E-2</v>
      </c>
      <c r="G95" s="111">
        <v>778115</v>
      </c>
    </row>
    <row r="96" spans="2:7">
      <c r="B96" s="124" t="s">
        <v>28</v>
      </c>
      <c r="C96" s="111">
        <v>244</v>
      </c>
      <c r="D96" s="111">
        <v>51915</v>
      </c>
      <c r="E96" s="114">
        <f t="shared" si="2"/>
        <v>52159</v>
      </c>
      <c r="F96" s="112">
        <f t="shared" si="3"/>
        <v>3.8078377549679514E-2</v>
      </c>
      <c r="G96" s="111">
        <v>1369780</v>
      </c>
    </row>
    <row r="97" spans="2:7">
      <c r="B97" s="124" t="s">
        <v>29</v>
      </c>
      <c r="C97" s="111">
        <v>92</v>
      </c>
      <c r="D97" s="111">
        <v>3753</v>
      </c>
      <c r="E97" s="114">
        <f t="shared" si="2"/>
        <v>3845</v>
      </c>
      <c r="F97" s="112">
        <f t="shared" si="3"/>
        <v>2.5990266324185482E-2</v>
      </c>
      <c r="G97" s="111">
        <v>147940</v>
      </c>
    </row>
    <row r="98" spans="2:7">
      <c r="B98" s="124" t="s">
        <v>30</v>
      </c>
      <c r="C98" s="111">
        <v>28</v>
      </c>
      <c r="D98" s="111">
        <v>12264</v>
      </c>
      <c r="E98" s="114">
        <f t="shared" si="2"/>
        <v>12292</v>
      </c>
      <c r="F98" s="112">
        <f t="shared" si="3"/>
        <v>0.11853766261319035</v>
      </c>
      <c r="G98" s="111">
        <v>103697</v>
      </c>
    </row>
    <row r="99" spans="2:7">
      <c r="B99" s="124" t="s">
        <v>31</v>
      </c>
      <c r="C99" s="111">
        <v>4</v>
      </c>
      <c r="D99" s="111">
        <v>9702</v>
      </c>
      <c r="E99" s="114">
        <f t="shared" si="2"/>
        <v>9706</v>
      </c>
      <c r="F99" s="112">
        <f t="shared" si="3"/>
        <v>7.1160444587817825E-2</v>
      </c>
      <c r="G99" s="111">
        <v>136396</v>
      </c>
    </row>
    <row r="100" spans="2:7">
      <c r="B100" s="124" t="s">
        <v>32</v>
      </c>
      <c r="C100" s="111">
        <v>0</v>
      </c>
      <c r="D100" s="111">
        <v>12194</v>
      </c>
      <c r="E100" s="114">
        <f t="shared" si="2"/>
        <v>12194</v>
      </c>
      <c r="F100" s="112">
        <f t="shared" si="3"/>
        <v>0.1452825467932756</v>
      </c>
      <c r="G100" s="111">
        <v>83933</v>
      </c>
    </row>
    <row r="101" spans="2:7">
      <c r="B101" s="124" t="s">
        <v>33</v>
      </c>
      <c r="C101" s="111">
        <v>29484</v>
      </c>
      <c r="D101" s="111">
        <v>1195872</v>
      </c>
      <c r="E101" s="114">
        <f t="shared" si="2"/>
        <v>1225356</v>
      </c>
      <c r="F101" s="112">
        <f t="shared" si="3"/>
        <v>0.47562868577918532</v>
      </c>
      <c r="G101" s="111">
        <v>2576287</v>
      </c>
    </row>
    <row r="102" spans="2:7">
      <c r="B102" s="124" t="s">
        <v>34</v>
      </c>
      <c r="C102" s="111">
        <v>144</v>
      </c>
      <c r="D102" s="111">
        <v>13988</v>
      </c>
      <c r="E102" s="114">
        <f t="shared" si="2"/>
        <v>14132</v>
      </c>
      <c r="F102" s="112">
        <f t="shared" si="3"/>
        <v>4.5780111631945009E-2</v>
      </c>
      <c r="G102" s="111">
        <v>308693</v>
      </c>
    </row>
    <row r="103" spans="2:7">
      <c r="B103" s="124" t="s">
        <v>35</v>
      </c>
      <c r="C103" s="111">
        <v>28</v>
      </c>
      <c r="D103" s="111">
        <v>32707</v>
      </c>
      <c r="E103" s="114">
        <f t="shared" si="2"/>
        <v>32735</v>
      </c>
      <c r="F103" s="112">
        <f t="shared" si="3"/>
        <v>8.8950662069002998E-2</v>
      </c>
      <c r="G103" s="111">
        <v>368013</v>
      </c>
    </row>
    <row r="104" spans="2:7">
      <c r="B104" s="124" t="s">
        <v>36</v>
      </c>
      <c r="C104" s="111">
        <v>140</v>
      </c>
      <c r="D104" s="111">
        <v>12142</v>
      </c>
      <c r="E104" s="114">
        <f t="shared" si="2"/>
        <v>12282</v>
      </c>
      <c r="F104" s="112">
        <f t="shared" si="3"/>
        <v>6.9597443220454233E-2</v>
      </c>
      <c r="G104" s="111">
        <v>176472</v>
      </c>
    </row>
    <row r="105" spans="2:7">
      <c r="B105" s="124" t="s">
        <v>37</v>
      </c>
      <c r="C105" s="111">
        <v>1268</v>
      </c>
      <c r="D105" s="111">
        <v>66071</v>
      </c>
      <c r="E105" s="114">
        <f t="shared" si="2"/>
        <v>67339</v>
      </c>
      <c r="F105" s="112">
        <f t="shared" si="3"/>
        <v>0.13345475372733526</v>
      </c>
      <c r="G105" s="111">
        <v>504583</v>
      </c>
    </row>
    <row r="106" spans="2:7">
      <c r="B106" s="124" t="s">
        <v>38</v>
      </c>
      <c r="C106" s="111">
        <v>0</v>
      </c>
      <c r="D106" s="111">
        <v>4289</v>
      </c>
      <c r="E106" s="114">
        <f t="shared" si="2"/>
        <v>4289</v>
      </c>
      <c r="F106" s="112">
        <f t="shared" si="3"/>
        <v>4.6937926807914553E-2</v>
      </c>
      <c r="G106" s="111">
        <v>91376</v>
      </c>
    </row>
    <row r="107" spans="2:7">
      <c r="B107" s="115" t="s">
        <v>39</v>
      </c>
      <c r="C107" s="116">
        <f>SUM(C83:C106)</f>
        <v>43628</v>
      </c>
      <c r="D107" s="116">
        <f>SUM(D83:D106)</f>
        <v>2631880</v>
      </c>
      <c r="E107" s="117">
        <f t="shared" si="2"/>
        <v>2675508</v>
      </c>
      <c r="F107" s="118">
        <f t="shared" si="3"/>
        <v>0.18514197693395976</v>
      </c>
      <c r="G107" s="119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11" t="s">
        <v>147</v>
      </c>
      <c r="C111" s="312"/>
      <c r="D111" s="312"/>
      <c r="E111" s="312"/>
      <c r="F111" s="120"/>
      <c r="G111" s="121"/>
    </row>
    <row r="112" spans="2:7" ht="15.75" customHeight="1">
      <c r="B112" s="309" t="s">
        <v>126</v>
      </c>
      <c r="C112" s="310"/>
      <c r="D112" s="122"/>
      <c r="E112" s="122"/>
      <c r="F112" s="122"/>
      <c r="G112" s="123"/>
    </row>
    <row r="113" spans="2:7" ht="14.25">
      <c r="B113" s="90"/>
      <c r="C113" s="94"/>
      <c r="D113" s="95"/>
      <c r="E113" s="95"/>
      <c r="F113" s="106"/>
      <c r="G113" s="107"/>
    </row>
    <row r="114" spans="2:7" ht="38.25">
      <c r="B114" s="108" t="s">
        <v>14</v>
      </c>
      <c r="C114" s="109" t="s">
        <v>59</v>
      </c>
      <c r="D114" s="109" t="s">
        <v>80</v>
      </c>
      <c r="E114" s="109" t="s">
        <v>39</v>
      </c>
      <c r="F114" s="109" t="s">
        <v>10</v>
      </c>
      <c r="G114" s="109" t="s">
        <v>54</v>
      </c>
    </row>
    <row r="115" spans="2:7">
      <c r="B115" s="110" t="s">
        <v>15</v>
      </c>
      <c r="C115" s="111">
        <v>1336</v>
      </c>
      <c r="D115" s="111">
        <v>90207</v>
      </c>
      <c r="E115" s="142">
        <f t="shared" ref="E115:E139" si="4">SUM(C115:D115)</f>
        <v>91543</v>
      </c>
      <c r="F115" s="125">
        <f t="shared" ref="F115:F139" si="5">+E115/G115</f>
        <v>0.12731227478746054</v>
      </c>
      <c r="G115" s="111">
        <v>719043</v>
      </c>
    </row>
    <row r="116" spans="2:7">
      <c r="B116" s="110" t="s">
        <v>16</v>
      </c>
      <c r="C116" s="111">
        <v>84</v>
      </c>
      <c r="D116" s="111">
        <v>18076</v>
      </c>
      <c r="E116" s="142">
        <f t="shared" si="4"/>
        <v>18160</v>
      </c>
      <c r="F116" s="125">
        <f t="shared" si="5"/>
        <v>9.7935058701713318E-2</v>
      </c>
      <c r="G116" s="111">
        <v>185429</v>
      </c>
    </row>
    <row r="117" spans="2:7">
      <c r="B117" s="110" t="s">
        <v>17</v>
      </c>
      <c r="C117" s="111">
        <v>292</v>
      </c>
      <c r="D117" s="111">
        <v>26489</v>
      </c>
      <c r="E117" s="142">
        <f t="shared" si="4"/>
        <v>26781</v>
      </c>
      <c r="F117" s="125">
        <f t="shared" si="5"/>
        <v>0.11778339747113799</v>
      </c>
      <c r="G117" s="111">
        <v>227375</v>
      </c>
    </row>
    <row r="118" spans="2:7">
      <c r="B118" s="110" t="s">
        <v>18</v>
      </c>
      <c r="C118" s="111">
        <v>160</v>
      </c>
      <c r="D118" s="111">
        <v>14296</v>
      </c>
      <c r="E118" s="142">
        <f t="shared" si="4"/>
        <v>14456</v>
      </c>
      <c r="F118" s="125">
        <f t="shared" si="5"/>
        <v>8.7018287324079319E-2</v>
      </c>
      <c r="G118" s="111">
        <v>166126</v>
      </c>
    </row>
    <row r="119" spans="2:7">
      <c r="B119" s="110" t="s">
        <v>19</v>
      </c>
      <c r="C119" s="111">
        <v>580</v>
      </c>
      <c r="D119" s="111">
        <v>69906</v>
      </c>
      <c r="E119" s="142">
        <f t="shared" si="4"/>
        <v>70486</v>
      </c>
      <c r="F119" s="125">
        <f t="shared" si="5"/>
        <v>0.15222541611145546</v>
      </c>
      <c r="G119" s="111">
        <v>463037</v>
      </c>
    </row>
    <row r="120" spans="2:7">
      <c r="B120" s="110" t="s">
        <v>20</v>
      </c>
      <c r="C120" s="111">
        <v>292</v>
      </c>
      <c r="D120" s="111">
        <v>37995</v>
      </c>
      <c r="E120" s="142">
        <f t="shared" si="4"/>
        <v>38287</v>
      </c>
      <c r="F120" s="125">
        <f t="shared" si="5"/>
        <v>9.2663989873687319E-2</v>
      </c>
      <c r="G120" s="111">
        <v>413181</v>
      </c>
    </row>
    <row r="121" spans="2:7">
      <c r="B121" s="110" t="s">
        <v>55</v>
      </c>
      <c r="C121" s="111">
        <v>644</v>
      </c>
      <c r="D121" s="111">
        <v>59179</v>
      </c>
      <c r="E121" s="142">
        <f t="shared" si="4"/>
        <v>59823</v>
      </c>
      <c r="F121" s="125">
        <f t="shared" si="5"/>
        <v>9.8637577020674605E-2</v>
      </c>
      <c r="G121" s="111">
        <v>606493</v>
      </c>
    </row>
    <row r="122" spans="2:7">
      <c r="B122" s="110" t="s">
        <v>22</v>
      </c>
      <c r="C122" s="111">
        <v>556</v>
      </c>
      <c r="D122" s="111">
        <v>38819</v>
      </c>
      <c r="E122" s="142">
        <f t="shared" si="4"/>
        <v>39375</v>
      </c>
      <c r="F122" s="125">
        <f t="shared" si="5"/>
        <v>7.3014018691588786E-2</v>
      </c>
      <c r="G122" s="111">
        <v>539280</v>
      </c>
    </row>
    <row r="123" spans="2:7">
      <c r="B123" s="110" t="s">
        <v>23</v>
      </c>
      <c r="C123" s="111">
        <v>296</v>
      </c>
      <c r="D123" s="111">
        <v>5659</v>
      </c>
      <c r="E123" s="142">
        <f t="shared" si="4"/>
        <v>5955</v>
      </c>
      <c r="F123" s="125">
        <f t="shared" si="5"/>
        <v>0.23468905178529204</v>
      </c>
      <c r="G123" s="111">
        <v>25374</v>
      </c>
    </row>
    <row r="124" spans="2:7">
      <c r="B124" s="110" t="s">
        <v>24</v>
      </c>
      <c r="C124" s="111">
        <v>7860</v>
      </c>
      <c r="D124" s="111">
        <v>868951.0199999999</v>
      </c>
      <c r="E124" s="142">
        <f t="shared" si="4"/>
        <v>876811.0199999999</v>
      </c>
      <c r="F124" s="125">
        <f t="shared" si="5"/>
        <v>0.2382081311953915</v>
      </c>
      <c r="G124" s="111">
        <v>3680861</v>
      </c>
    </row>
    <row r="125" spans="2:7">
      <c r="B125" s="110" t="s">
        <v>25</v>
      </c>
      <c r="C125" s="111">
        <v>888</v>
      </c>
      <c r="D125" s="111">
        <v>46908</v>
      </c>
      <c r="E125" s="142">
        <f t="shared" si="4"/>
        <v>47796</v>
      </c>
      <c r="F125" s="125">
        <f t="shared" si="5"/>
        <v>0.11886181530610722</v>
      </c>
      <c r="G125" s="111">
        <v>402114</v>
      </c>
    </row>
    <row r="126" spans="2:7">
      <c r="B126" s="110" t="s">
        <v>26</v>
      </c>
      <c r="C126" s="111">
        <v>316</v>
      </c>
      <c r="D126" s="111">
        <v>52477</v>
      </c>
      <c r="E126" s="142">
        <f t="shared" si="4"/>
        <v>52793</v>
      </c>
      <c r="F126" s="125">
        <f t="shared" si="5"/>
        <v>0.11645651713549571</v>
      </c>
      <c r="G126" s="111">
        <v>453328</v>
      </c>
    </row>
    <row r="127" spans="2:7">
      <c r="B127" s="110" t="s">
        <v>27</v>
      </c>
      <c r="C127" s="111">
        <v>128</v>
      </c>
      <c r="D127" s="111">
        <v>26308</v>
      </c>
      <c r="E127" s="142">
        <f t="shared" si="4"/>
        <v>26436</v>
      </c>
      <c r="F127" s="125">
        <f t="shared" si="5"/>
        <v>3.3647671862649886E-2</v>
      </c>
      <c r="G127" s="111">
        <v>785671</v>
      </c>
    </row>
    <row r="128" spans="2:7">
      <c r="B128" s="110" t="s">
        <v>28</v>
      </c>
      <c r="C128" s="111">
        <v>672</v>
      </c>
      <c r="D128" s="111">
        <v>81692</v>
      </c>
      <c r="E128" s="142">
        <f t="shared" si="4"/>
        <v>82364</v>
      </c>
      <c r="F128" s="125">
        <f t="shared" si="5"/>
        <v>5.9551275887025815E-2</v>
      </c>
      <c r="G128" s="111">
        <v>1383077</v>
      </c>
    </row>
    <row r="129" spans="2:7">
      <c r="B129" s="110" t="s">
        <v>29</v>
      </c>
      <c r="C129" s="111">
        <v>104</v>
      </c>
      <c r="D129" s="111">
        <v>10901.34</v>
      </c>
      <c r="E129" s="142">
        <f t="shared" si="4"/>
        <v>11005.34</v>
      </c>
      <c r="F129" s="125">
        <f t="shared" si="5"/>
        <v>7.3672957069506828E-2</v>
      </c>
      <c r="G129" s="111">
        <v>149381</v>
      </c>
    </row>
    <row r="130" spans="2:7">
      <c r="B130" s="110" t="s">
        <v>30</v>
      </c>
      <c r="C130" s="111">
        <v>56</v>
      </c>
      <c r="D130" s="111">
        <v>16272</v>
      </c>
      <c r="E130" s="142">
        <f t="shared" si="4"/>
        <v>16328</v>
      </c>
      <c r="F130" s="125">
        <f t="shared" si="5"/>
        <v>0.15593692996781555</v>
      </c>
      <c r="G130" s="111">
        <v>104709</v>
      </c>
    </row>
    <row r="131" spans="2:7">
      <c r="B131" s="113" t="s">
        <v>31</v>
      </c>
      <c r="C131" s="111">
        <v>12</v>
      </c>
      <c r="D131" s="111">
        <v>13112</v>
      </c>
      <c r="E131" s="142">
        <f t="shared" si="4"/>
        <v>13124</v>
      </c>
      <c r="F131" s="125">
        <f t="shared" si="5"/>
        <v>9.5291341441277905E-2</v>
      </c>
      <c r="G131" s="111">
        <v>137725</v>
      </c>
    </row>
    <row r="132" spans="2:7">
      <c r="B132" s="110" t="s">
        <v>32</v>
      </c>
      <c r="C132" s="111">
        <v>48</v>
      </c>
      <c r="D132" s="111">
        <v>18371</v>
      </c>
      <c r="E132" s="142">
        <f t="shared" si="4"/>
        <v>18419</v>
      </c>
      <c r="F132" s="125">
        <f t="shared" si="5"/>
        <v>0.21732564039031066</v>
      </c>
      <c r="G132" s="111">
        <v>84753</v>
      </c>
    </row>
    <row r="133" spans="2:7">
      <c r="B133" s="110" t="s">
        <v>33</v>
      </c>
      <c r="C133" s="111">
        <v>34020</v>
      </c>
      <c r="D133" s="111">
        <v>1262371</v>
      </c>
      <c r="E133" s="142">
        <f t="shared" si="4"/>
        <v>1296391</v>
      </c>
      <c r="F133" s="125">
        <f t="shared" si="5"/>
        <v>0.49836465753529979</v>
      </c>
      <c r="G133" s="111">
        <v>2601290</v>
      </c>
    </row>
    <row r="134" spans="2:7">
      <c r="B134" s="110" t="s">
        <v>34</v>
      </c>
      <c r="C134" s="111">
        <v>84</v>
      </c>
      <c r="D134" s="111">
        <v>24678</v>
      </c>
      <c r="E134" s="142">
        <f t="shared" si="4"/>
        <v>24762</v>
      </c>
      <c r="F134" s="125">
        <f t="shared" si="5"/>
        <v>7.9443300159772079E-2</v>
      </c>
      <c r="G134" s="111">
        <v>311694</v>
      </c>
    </row>
    <row r="135" spans="2:7">
      <c r="B135" s="110" t="s">
        <v>35</v>
      </c>
      <c r="C135" s="111">
        <v>472</v>
      </c>
      <c r="D135" s="111">
        <v>43388</v>
      </c>
      <c r="E135" s="142">
        <f t="shared" si="4"/>
        <v>43860</v>
      </c>
      <c r="F135" s="125">
        <f t="shared" si="5"/>
        <v>0.11803331628945882</v>
      </c>
      <c r="G135" s="111">
        <v>371590</v>
      </c>
    </row>
    <row r="136" spans="2:7">
      <c r="B136" s="110" t="s">
        <v>36</v>
      </c>
      <c r="C136" s="111">
        <v>120</v>
      </c>
      <c r="D136" s="111">
        <v>17783</v>
      </c>
      <c r="E136" s="142">
        <f t="shared" si="4"/>
        <v>17903</v>
      </c>
      <c r="F136" s="125">
        <f t="shared" si="5"/>
        <v>0.10047140692519221</v>
      </c>
      <c r="G136" s="111">
        <v>178190</v>
      </c>
    </row>
    <row r="137" spans="2:7" ht="17.25" customHeight="1">
      <c r="B137" s="110" t="s">
        <v>37</v>
      </c>
      <c r="C137" s="111">
        <v>980</v>
      </c>
      <c r="D137" s="111">
        <v>83792</v>
      </c>
      <c r="E137" s="142">
        <f t="shared" si="4"/>
        <v>84772</v>
      </c>
      <c r="F137" s="125">
        <f t="shared" si="5"/>
        <v>0.16638762672110072</v>
      </c>
      <c r="G137" s="111">
        <v>509485</v>
      </c>
    </row>
    <row r="138" spans="2:7" ht="17.25" customHeight="1">
      <c r="B138" s="110" t="s">
        <v>38</v>
      </c>
      <c r="C138" s="111">
        <v>60</v>
      </c>
      <c r="D138" s="111">
        <v>10058</v>
      </c>
      <c r="E138" s="142">
        <f t="shared" si="4"/>
        <v>10118</v>
      </c>
      <c r="F138" s="125">
        <f t="shared" si="5"/>
        <v>0.10965763149053312</v>
      </c>
      <c r="G138" s="111">
        <v>92269</v>
      </c>
    </row>
    <row r="139" spans="2:7">
      <c r="B139" s="115" t="s">
        <v>39</v>
      </c>
      <c r="C139" s="116">
        <f>SUM(C115:C138)</f>
        <v>50060</v>
      </c>
      <c r="D139" s="116">
        <f>SUM(D115:D138)</f>
        <v>2937688.3600000003</v>
      </c>
      <c r="E139" s="117">
        <f t="shared" si="4"/>
        <v>2987748.3600000003</v>
      </c>
      <c r="F139" s="118">
        <f t="shared" si="5"/>
        <v>0.20430195500205517</v>
      </c>
      <c r="G139" s="119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11" t="s">
        <v>148</v>
      </c>
      <c r="C143" s="312"/>
      <c r="D143" s="312"/>
      <c r="E143" s="312"/>
      <c r="F143" s="120"/>
      <c r="G143" s="121"/>
    </row>
    <row r="144" spans="2:7" ht="14.25">
      <c r="B144" s="309" t="s">
        <v>126</v>
      </c>
      <c r="C144" s="310"/>
      <c r="D144" s="122"/>
      <c r="E144" s="122"/>
      <c r="F144" s="122"/>
      <c r="G144" s="123"/>
    </row>
    <row r="145" spans="2:7" ht="14.25">
      <c r="B145" s="90"/>
      <c r="C145" s="94"/>
      <c r="D145" s="95"/>
      <c r="E145" s="95"/>
      <c r="F145" s="106"/>
      <c r="G145" s="107"/>
    </row>
    <row r="146" spans="2:7" ht="38.25">
      <c r="B146" s="108" t="s">
        <v>14</v>
      </c>
      <c r="C146" s="109" t="s">
        <v>59</v>
      </c>
      <c r="D146" s="109" t="s">
        <v>80</v>
      </c>
      <c r="E146" s="109" t="s">
        <v>39</v>
      </c>
      <c r="F146" s="109" t="s">
        <v>10</v>
      </c>
      <c r="G146" s="109" t="s">
        <v>78</v>
      </c>
    </row>
    <row r="147" spans="2:7">
      <c r="B147" s="110" t="s">
        <v>15</v>
      </c>
      <c r="C147" s="111">
        <v>28</v>
      </c>
      <c r="D147" s="111">
        <v>114719</v>
      </c>
      <c r="E147" s="142">
        <f t="shared" ref="E147:E171" si="6">SUM(C147:D147)</f>
        <v>114747</v>
      </c>
      <c r="F147" s="125">
        <f t="shared" ref="F147:F171" si="7">+E147/G147</f>
        <v>0.15881366206890823</v>
      </c>
      <c r="G147" s="111">
        <v>722526</v>
      </c>
    </row>
    <row r="148" spans="2:7">
      <c r="B148" s="110" t="s">
        <v>16</v>
      </c>
      <c r="C148" s="111">
        <v>72</v>
      </c>
      <c r="D148" s="111">
        <v>21133</v>
      </c>
      <c r="E148" s="142">
        <f t="shared" si="6"/>
        <v>21205</v>
      </c>
      <c r="F148" s="125">
        <f t="shared" si="7"/>
        <v>0.11380407773347144</v>
      </c>
      <c r="G148" s="111">
        <v>186329</v>
      </c>
    </row>
    <row r="149" spans="2:7">
      <c r="B149" s="110" t="s">
        <v>17</v>
      </c>
      <c r="C149" s="111">
        <v>0</v>
      </c>
      <c r="D149" s="111">
        <v>31414</v>
      </c>
      <c r="E149" s="142">
        <f t="shared" si="6"/>
        <v>31414</v>
      </c>
      <c r="F149" s="125">
        <f t="shared" si="7"/>
        <v>0.13749245003895341</v>
      </c>
      <c r="G149" s="111">
        <v>228478</v>
      </c>
    </row>
    <row r="150" spans="2:7">
      <c r="B150" s="110" t="s">
        <v>18</v>
      </c>
      <c r="C150" s="111">
        <v>120</v>
      </c>
      <c r="D150" s="111">
        <v>17537</v>
      </c>
      <c r="E150" s="142">
        <f t="shared" si="6"/>
        <v>17657</v>
      </c>
      <c r="F150" s="125">
        <f t="shared" si="7"/>
        <v>0.10577297478629151</v>
      </c>
      <c r="G150" s="111">
        <v>166933</v>
      </c>
    </row>
    <row r="151" spans="2:7">
      <c r="B151" s="110" t="s">
        <v>19</v>
      </c>
      <c r="C151" s="111">
        <v>348</v>
      </c>
      <c r="D151" s="111">
        <v>82940</v>
      </c>
      <c r="E151" s="142">
        <f t="shared" si="6"/>
        <v>83288</v>
      </c>
      <c r="F151" s="125">
        <f t="shared" si="7"/>
        <v>0.17900580509412592</v>
      </c>
      <c r="G151" s="111">
        <v>465281</v>
      </c>
    </row>
    <row r="152" spans="2:7">
      <c r="B152" s="110" t="s">
        <v>20</v>
      </c>
      <c r="C152" s="111">
        <v>228</v>
      </c>
      <c r="D152" s="111">
        <v>45373</v>
      </c>
      <c r="E152" s="142">
        <f t="shared" si="6"/>
        <v>45601</v>
      </c>
      <c r="F152" s="125">
        <f t="shared" si="7"/>
        <v>0.10983323056765193</v>
      </c>
      <c r="G152" s="111">
        <v>415184</v>
      </c>
    </row>
    <row r="153" spans="2:7">
      <c r="B153" s="110" t="s">
        <v>55</v>
      </c>
      <c r="C153" s="111">
        <v>4</v>
      </c>
      <c r="D153" s="111">
        <v>90998</v>
      </c>
      <c r="E153" s="142">
        <f t="shared" si="6"/>
        <v>91002</v>
      </c>
      <c r="F153" s="125">
        <f t="shared" si="7"/>
        <v>0.14932289299362847</v>
      </c>
      <c r="G153" s="111">
        <v>609431</v>
      </c>
    </row>
    <row r="154" spans="2:7">
      <c r="B154" s="110" t="s">
        <v>22</v>
      </c>
      <c r="C154" s="111">
        <v>468</v>
      </c>
      <c r="D154" s="111">
        <v>49858</v>
      </c>
      <c r="E154" s="142">
        <f t="shared" si="6"/>
        <v>50326</v>
      </c>
      <c r="F154" s="125">
        <f t="shared" si="7"/>
        <v>9.28707327830402E-2</v>
      </c>
      <c r="G154" s="111">
        <v>541893</v>
      </c>
    </row>
    <row r="155" spans="2:7">
      <c r="B155" s="110" t="s">
        <v>23</v>
      </c>
      <c r="C155" s="111">
        <v>124</v>
      </c>
      <c r="D155" s="111">
        <v>7552</v>
      </c>
      <c r="E155" s="142">
        <f t="shared" si="6"/>
        <v>7676</v>
      </c>
      <c r="F155" s="125">
        <f t="shared" si="7"/>
        <v>0.30101960784313725</v>
      </c>
      <c r="G155" s="111">
        <v>25500</v>
      </c>
    </row>
    <row r="156" spans="2:7">
      <c r="B156" s="110" t="s">
        <v>24</v>
      </c>
      <c r="C156" s="111">
        <v>1376</v>
      </c>
      <c r="D156" s="111">
        <v>987531</v>
      </c>
      <c r="E156" s="142">
        <f t="shared" si="6"/>
        <v>988907</v>
      </c>
      <c r="F156" s="125">
        <f t="shared" si="7"/>
        <v>0.26736769191586834</v>
      </c>
      <c r="G156" s="111">
        <v>3698678</v>
      </c>
    </row>
    <row r="157" spans="2:7">
      <c r="B157" s="110" t="s">
        <v>25</v>
      </c>
      <c r="C157" s="111">
        <v>504</v>
      </c>
      <c r="D157" s="111">
        <v>59259</v>
      </c>
      <c r="E157" s="142">
        <f t="shared" si="6"/>
        <v>59763</v>
      </c>
      <c r="F157" s="125">
        <f t="shared" si="7"/>
        <v>0.14790515340429586</v>
      </c>
      <c r="G157" s="111">
        <v>404063</v>
      </c>
    </row>
    <row r="158" spans="2:7">
      <c r="B158" s="110" t="s">
        <v>26</v>
      </c>
      <c r="C158" s="111">
        <v>516</v>
      </c>
      <c r="D158" s="111">
        <v>71441</v>
      </c>
      <c r="E158" s="142">
        <f t="shared" si="6"/>
        <v>71957</v>
      </c>
      <c r="F158" s="125">
        <f t="shared" si="7"/>
        <v>0.15796498545634158</v>
      </c>
      <c r="G158" s="111">
        <v>455525</v>
      </c>
    </row>
    <row r="159" spans="2:7">
      <c r="B159" s="110" t="s">
        <v>27</v>
      </c>
      <c r="C159" s="111">
        <v>4</v>
      </c>
      <c r="D159" s="111">
        <v>45925</v>
      </c>
      <c r="E159" s="142">
        <f t="shared" si="6"/>
        <v>45929</v>
      </c>
      <c r="F159" s="125">
        <f t="shared" si="7"/>
        <v>5.8176562682082801E-2</v>
      </c>
      <c r="G159" s="111">
        <v>789476</v>
      </c>
    </row>
    <row r="160" spans="2:7">
      <c r="B160" s="110" t="s">
        <v>28</v>
      </c>
      <c r="C160" s="111">
        <v>32</v>
      </c>
      <c r="D160" s="111">
        <v>110658</v>
      </c>
      <c r="E160" s="142">
        <f t="shared" si="6"/>
        <v>110690</v>
      </c>
      <c r="F160" s="125">
        <f t="shared" si="7"/>
        <v>7.9646043169608868E-2</v>
      </c>
      <c r="G160" s="111">
        <v>1389774</v>
      </c>
    </row>
    <row r="161" spans="2:7">
      <c r="B161" s="110" t="s">
        <v>29</v>
      </c>
      <c r="C161" s="111">
        <v>0</v>
      </c>
      <c r="D161" s="111">
        <v>18978</v>
      </c>
      <c r="E161" s="142">
        <f t="shared" si="6"/>
        <v>18978</v>
      </c>
      <c r="F161" s="125">
        <f t="shared" si="7"/>
        <v>0.12642981339977483</v>
      </c>
      <c r="G161" s="111">
        <v>150107</v>
      </c>
    </row>
    <row r="162" spans="2:7">
      <c r="B162" s="110" t="s">
        <v>30</v>
      </c>
      <c r="C162" s="111">
        <v>36</v>
      </c>
      <c r="D162" s="111">
        <v>20032</v>
      </c>
      <c r="E162" s="142">
        <f t="shared" si="6"/>
        <v>20068</v>
      </c>
      <c r="F162" s="125">
        <f t="shared" si="7"/>
        <v>0.19072600956101085</v>
      </c>
      <c r="G162" s="111">
        <v>105219</v>
      </c>
    </row>
    <row r="163" spans="2:7">
      <c r="B163" s="113" t="s">
        <v>31</v>
      </c>
      <c r="C163" s="111">
        <v>16</v>
      </c>
      <c r="D163" s="111">
        <v>17071</v>
      </c>
      <c r="E163" s="142">
        <f t="shared" si="6"/>
        <v>17087</v>
      </c>
      <c r="F163" s="125">
        <f t="shared" si="7"/>
        <v>0.1234654431157195</v>
      </c>
      <c r="G163" s="111">
        <v>138395</v>
      </c>
    </row>
    <row r="164" spans="2:7">
      <c r="B164" s="110" t="s">
        <v>32</v>
      </c>
      <c r="C164" s="111">
        <v>32</v>
      </c>
      <c r="D164" s="111">
        <v>24954</v>
      </c>
      <c r="E164" s="142">
        <f t="shared" si="6"/>
        <v>24986</v>
      </c>
      <c r="F164" s="125">
        <f t="shared" si="7"/>
        <v>0.2933765425575634</v>
      </c>
      <c r="G164" s="111">
        <v>85167</v>
      </c>
    </row>
    <row r="165" spans="2:7">
      <c r="B165" s="110" t="s">
        <v>33</v>
      </c>
      <c r="C165" s="111">
        <v>26036</v>
      </c>
      <c r="D165" s="111">
        <v>1482628</v>
      </c>
      <c r="E165" s="142">
        <f>SUM(C165:D165)</f>
        <v>1508664</v>
      </c>
      <c r="F165" s="125">
        <f t="shared" si="7"/>
        <v>0.57717350011458046</v>
      </c>
      <c r="G165" s="111">
        <v>2613883</v>
      </c>
    </row>
    <row r="166" spans="2:7" ht="13.5" customHeight="1">
      <c r="B166" s="110" t="s">
        <v>34</v>
      </c>
      <c r="C166" s="111">
        <v>0</v>
      </c>
      <c r="D166" s="111">
        <v>34905</v>
      </c>
      <c r="E166" s="142">
        <f t="shared" si="6"/>
        <v>34905</v>
      </c>
      <c r="F166" s="125">
        <f t="shared" si="7"/>
        <v>0.11144422520641367</v>
      </c>
      <c r="G166" s="111">
        <v>313206</v>
      </c>
    </row>
    <row r="167" spans="2:7">
      <c r="B167" s="110" t="s">
        <v>35</v>
      </c>
      <c r="C167" s="111">
        <v>360</v>
      </c>
      <c r="D167" s="111">
        <v>43396</v>
      </c>
      <c r="E167" s="142">
        <f t="shared" si="6"/>
        <v>43756</v>
      </c>
      <c r="F167" s="125">
        <f t="shared" si="7"/>
        <v>0.11718547045858095</v>
      </c>
      <c r="G167" s="111">
        <v>373391</v>
      </c>
    </row>
    <row r="168" spans="2:7">
      <c r="B168" s="110" t="s">
        <v>36</v>
      </c>
      <c r="C168" s="111">
        <v>92</v>
      </c>
      <c r="D168" s="111">
        <v>20632</v>
      </c>
      <c r="E168" s="142">
        <f t="shared" si="6"/>
        <v>20724</v>
      </c>
      <c r="F168" s="125">
        <f t="shared" si="7"/>
        <v>0.11574032704852114</v>
      </c>
      <c r="G168" s="111">
        <v>179056</v>
      </c>
    </row>
    <row r="169" spans="2:7">
      <c r="B169" s="110" t="s">
        <v>37</v>
      </c>
      <c r="C169" s="111">
        <v>816</v>
      </c>
      <c r="D169" s="111">
        <v>103400</v>
      </c>
      <c r="E169" s="142">
        <f t="shared" si="6"/>
        <v>104216</v>
      </c>
      <c r="F169" s="125">
        <f t="shared" si="7"/>
        <v>0.2035651640577083</v>
      </c>
      <c r="G169" s="111">
        <v>511954</v>
      </c>
    </row>
    <row r="170" spans="2:7">
      <c r="B170" s="110" t="s">
        <v>38</v>
      </c>
      <c r="C170" s="111">
        <v>4</v>
      </c>
      <c r="D170" s="111">
        <v>11762</v>
      </c>
      <c r="E170" s="142">
        <f t="shared" si="6"/>
        <v>11766</v>
      </c>
      <c r="F170" s="125">
        <f t="shared" si="7"/>
        <v>0.12690092538665632</v>
      </c>
      <c r="G170" s="111">
        <v>92718</v>
      </c>
    </row>
    <row r="171" spans="2:7">
      <c r="B171" s="115" t="s">
        <v>39</v>
      </c>
      <c r="C171" s="116">
        <f>SUM(C147:C170)</f>
        <v>31216</v>
      </c>
      <c r="D171" s="116">
        <f>SUM(D147:D170)</f>
        <v>3514096</v>
      </c>
      <c r="E171" s="117">
        <f t="shared" si="6"/>
        <v>3545312</v>
      </c>
      <c r="F171" s="118">
        <f t="shared" si="7"/>
        <v>0.24125920642709683</v>
      </c>
      <c r="G171" s="119">
        <v>14695033</v>
      </c>
    </row>
    <row r="175" spans="2:7" ht="53.25" customHeight="1">
      <c r="B175" s="311" t="s">
        <v>149</v>
      </c>
      <c r="C175" s="312"/>
      <c r="D175" s="312"/>
      <c r="E175" s="312"/>
      <c r="F175" s="120"/>
      <c r="G175" s="121"/>
    </row>
    <row r="176" spans="2:7" ht="18.75" customHeight="1">
      <c r="B176" s="309" t="s">
        <v>126</v>
      </c>
      <c r="C176" s="310"/>
      <c r="D176" s="122"/>
      <c r="E176" s="122"/>
      <c r="F176" s="122"/>
      <c r="G176" s="123"/>
    </row>
    <row r="177" spans="2:7" ht="14.25">
      <c r="B177" s="90"/>
      <c r="C177" s="94"/>
      <c r="D177" s="95"/>
      <c r="E177" s="95"/>
      <c r="F177" s="106"/>
      <c r="G177" s="107"/>
    </row>
    <row r="178" spans="2:7" ht="38.25">
      <c r="B178" s="108" t="s">
        <v>14</v>
      </c>
      <c r="C178" s="109" t="s">
        <v>59</v>
      </c>
      <c r="D178" s="109" t="s">
        <v>80</v>
      </c>
      <c r="E178" s="109" t="s">
        <v>39</v>
      </c>
      <c r="F178" s="109" t="s">
        <v>10</v>
      </c>
      <c r="G178" s="109" t="s">
        <v>82</v>
      </c>
    </row>
    <row r="179" spans="2:7">
      <c r="B179" s="110" t="s">
        <v>15</v>
      </c>
      <c r="C179" s="111">
        <v>8</v>
      </c>
      <c r="D179" s="111">
        <v>130560</v>
      </c>
      <c r="E179" s="142">
        <f t="shared" ref="E179:E196" si="8">SUM(C179:D179)</f>
        <v>130568</v>
      </c>
      <c r="F179" s="125">
        <f t="shared" ref="F179:F203" si="9">+E179/G179</f>
        <v>0.17984250970712645</v>
      </c>
      <c r="G179" s="111">
        <v>726013</v>
      </c>
    </row>
    <row r="180" spans="2:7">
      <c r="B180" s="110" t="s">
        <v>16</v>
      </c>
      <c r="C180" s="111">
        <v>60</v>
      </c>
      <c r="D180" s="111">
        <v>25947</v>
      </c>
      <c r="E180" s="142">
        <f t="shared" si="8"/>
        <v>26007</v>
      </c>
      <c r="F180" s="125">
        <f t="shared" si="9"/>
        <v>0.13890995716315391</v>
      </c>
      <c r="G180" s="111">
        <v>187222</v>
      </c>
    </row>
    <row r="181" spans="2:7">
      <c r="B181" s="110" t="s">
        <v>17</v>
      </c>
      <c r="C181" s="111">
        <v>0</v>
      </c>
      <c r="D181" s="111">
        <v>37984</v>
      </c>
      <c r="E181" s="142">
        <f t="shared" si="8"/>
        <v>37984</v>
      </c>
      <c r="F181" s="125">
        <f t="shared" si="9"/>
        <v>0.16545355548295765</v>
      </c>
      <c r="G181" s="111">
        <v>229575</v>
      </c>
    </row>
    <row r="182" spans="2:7">
      <c r="B182" s="110" t="s">
        <v>18</v>
      </c>
      <c r="C182" s="111">
        <v>116</v>
      </c>
      <c r="D182" s="111">
        <v>20132</v>
      </c>
      <c r="E182" s="142">
        <f t="shared" si="8"/>
        <v>20248</v>
      </c>
      <c r="F182" s="125">
        <f t="shared" si="9"/>
        <v>0.12071638089332984</v>
      </c>
      <c r="G182" s="111">
        <v>167732</v>
      </c>
    </row>
    <row r="183" spans="2:7">
      <c r="B183" s="110" t="s">
        <v>19</v>
      </c>
      <c r="C183" s="111">
        <v>304</v>
      </c>
      <c r="D183" s="111">
        <v>96936</v>
      </c>
      <c r="E183" s="142">
        <f t="shared" si="8"/>
        <v>97240</v>
      </c>
      <c r="F183" s="125">
        <f t="shared" si="9"/>
        <v>0.20798976734834437</v>
      </c>
      <c r="G183" s="111">
        <v>467523</v>
      </c>
    </row>
    <row r="184" spans="2:7">
      <c r="B184" s="110" t="s">
        <v>20</v>
      </c>
      <c r="C184" s="111">
        <v>208</v>
      </c>
      <c r="D184" s="111">
        <v>57543</v>
      </c>
      <c r="E184" s="142">
        <f t="shared" si="8"/>
        <v>57751</v>
      </c>
      <c r="F184" s="125">
        <f t="shared" si="9"/>
        <v>0.13843052466058142</v>
      </c>
      <c r="G184" s="111">
        <v>417184</v>
      </c>
    </row>
    <row r="185" spans="2:7">
      <c r="B185" s="110" t="s">
        <v>55</v>
      </c>
      <c r="C185" s="111">
        <v>4472</v>
      </c>
      <c r="D185" s="111">
        <v>98190</v>
      </c>
      <c r="E185" s="142">
        <f t="shared" si="8"/>
        <v>102662</v>
      </c>
      <c r="F185" s="125">
        <f t="shared" si="9"/>
        <v>0.16764646326089372</v>
      </c>
      <c r="G185" s="111">
        <v>612372</v>
      </c>
    </row>
    <row r="186" spans="2:7">
      <c r="B186" s="110" t="s">
        <v>22</v>
      </c>
      <c r="C186" s="111">
        <v>388</v>
      </c>
      <c r="D186" s="111">
        <v>59749</v>
      </c>
      <c r="E186" s="142">
        <f t="shared" si="8"/>
        <v>60137</v>
      </c>
      <c r="F186" s="125">
        <f t="shared" si="9"/>
        <v>0.11044302460758081</v>
      </c>
      <c r="G186" s="111">
        <v>544507</v>
      </c>
    </row>
    <row r="187" spans="2:7">
      <c r="B187" s="110" t="s">
        <v>23</v>
      </c>
      <c r="C187" s="111">
        <v>12</v>
      </c>
      <c r="D187" s="111">
        <v>7498</v>
      </c>
      <c r="E187" s="142">
        <f t="shared" si="8"/>
        <v>7510</v>
      </c>
      <c r="F187" s="125">
        <f t="shared" si="9"/>
        <v>0.29319903177949558</v>
      </c>
      <c r="G187" s="111">
        <v>25614</v>
      </c>
    </row>
    <row r="188" spans="2:7">
      <c r="B188" s="110" t="s">
        <v>24</v>
      </c>
      <c r="C188" s="111">
        <v>2036</v>
      </c>
      <c r="D188" s="111">
        <v>1067802</v>
      </c>
      <c r="E188" s="142">
        <f t="shared" si="8"/>
        <v>1069838</v>
      </c>
      <c r="F188" s="125">
        <f t="shared" si="9"/>
        <v>0.28785627608251696</v>
      </c>
      <c r="G188" s="111">
        <v>3716570</v>
      </c>
    </row>
    <row r="189" spans="2:7">
      <c r="B189" s="110" t="s">
        <v>25</v>
      </c>
      <c r="C189" s="111">
        <v>408</v>
      </c>
      <c r="D189" s="111">
        <v>69972</v>
      </c>
      <c r="E189" s="142">
        <f t="shared" si="8"/>
        <v>70380</v>
      </c>
      <c r="F189" s="125">
        <f t="shared" si="9"/>
        <v>0.17334548410137682</v>
      </c>
      <c r="G189" s="111">
        <v>406010</v>
      </c>
    </row>
    <row r="190" spans="2:7">
      <c r="B190" s="110" t="s">
        <v>26</v>
      </c>
      <c r="C190" s="111">
        <v>520</v>
      </c>
      <c r="D190" s="111">
        <v>78295</v>
      </c>
      <c r="E190" s="142">
        <f t="shared" si="8"/>
        <v>78815</v>
      </c>
      <c r="F190" s="125">
        <f t="shared" si="9"/>
        <v>0.17219004590132417</v>
      </c>
      <c r="G190" s="111">
        <v>457721</v>
      </c>
    </row>
    <row r="191" spans="2:7">
      <c r="B191" s="110" t="s">
        <v>27</v>
      </c>
      <c r="C191" s="111">
        <v>0</v>
      </c>
      <c r="D191" s="111">
        <v>53723</v>
      </c>
      <c r="E191" s="142">
        <f t="shared" si="8"/>
        <v>53723</v>
      </c>
      <c r="F191" s="125">
        <f t="shared" si="9"/>
        <v>6.7721937051865147E-2</v>
      </c>
      <c r="G191" s="111">
        <v>793288</v>
      </c>
    </row>
    <row r="192" spans="2:7">
      <c r="B192" s="110" t="s">
        <v>28</v>
      </c>
      <c r="C192" s="111">
        <v>232</v>
      </c>
      <c r="D192" s="111">
        <v>128920</v>
      </c>
      <c r="E192" s="142">
        <f t="shared" si="8"/>
        <v>129152</v>
      </c>
      <c r="F192" s="125">
        <f t="shared" si="9"/>
        <v>9.2483231184447304E-2</v>
      </c>
      <c r="G192" s="111">
        <v>1396491</v>
      </c>
    </row>
    <row r="193" spans="2:7">
      <c r="B193" s="110" t="s">
        <v>29</v>
      </c>
      <c r="C193" s="111">
        <v>0</v>
      </c>
      <c r="D193" s="111">
        <v>24841</v>
      </c>
      <c r="E193" s="142">
        <f t="shared" si="8"/>
        <v>24841</v>
      </c>
      <c r="F193" s="125">
        <f t="shared" si="9"/>
        <v>0.16470081219956903</v>
      </c>
      <c r="G193" s="111">
        <v>150825</v>
      </c>
    </row>
    <row r="194" spans="2:7" ht="12" customHeight="1">
      <c r="B194" s="110" t="s">
        <v>30</v>
      </c>
      <c r="C194" s="111">
        <v>0</v>
      </c>
      <c r="D194" s="111">
        <v>24530</v>
      </c>
      <c r="E194" s="142">
        <f t="shared" si="8"/>
        <v>24530</v>
      </c>
      <c r="F194" s="125">
        <f t="shared" si="9"/>
        <v>0.23203019324813892</v>
      </c>
      <c r="G194" s="111">
        <v>105719</v>
      </c>
    </row>
    <row r="195" spans="2:7">
      <c r="B195" s="113" t="s">
        <v>31</v>
      </c>
      <c r="C195" s="111">
        <v>40</v>
      </c>
      <c r="D195" s="111">
        <v>19616</v>
      </c>
      <c r="E195" s="142">
        <f t="shared" si="8"/>
        <v>19656</v>
      </c>
      <c r="F195" s="125">
        <f t="shared" si="9"/>
        <v>0.1413531239212979</v>
      </c>
      <c r="G195" s="111">
        <v>139056</v>
      </c>
    </row>
    <row r="196" spans="2:7">
      <c r="B196" s="110" t="s">
        <v>32</v>
      </c>
      <c r="C196" s="111">
        <v>12</v>
      </c>
      <c r="D196" s="111">
        <v>27780</v>
      </c>
      <c r="E196" s="142">
        <f t="shared" si="8"/>
        <v>27792</v>
      </c>
      <c r="F196" s="125">
        <f t="shared" si="9"/>
        <v>0.32478672431927075</v>
      </c>
      <c r="G196" s="111">
        <v>85570</v>
      </c>
    </row>
    <row r="197" spans="2:7">
      <c r="B197" s="110" t="s">
        <v>33</v>
      </c>
      <c r="C197" s="111">
        <v>23256</v>
      </c>
      <c r="D197" s="111">
        <v>1557994</v>
      </c>
      <c r="E197" s="142">
        <f>SUM(C197:D197)</f>
        <v>1581250</v>
      </c>
      <c r="F197" s="125">
        <f t="shared" si="9"/>
        <v>0.60203120092136952</v>
      </c>
      <c r="G197" s="111">
        <v>2626525</v>
      </c>
    </row>
    <row r="198" spans="2:7">
      <c r="B198" s="110" t="s">
        <v>34</v>
      </c>
      <c r="C198" s="111">
        <v>0</v>
      </c>
      <c r="D198" s="111">
        <v>40221</v>
      </c>
      <c r="E198" s="142">
        <f t="shared" ref="E198:E203" si="10">SUM(C198:D198)</f>
        <v>40221</v>
      </c>
      <c r="F198" s="125">
        <f t="shared" si="9"/>
        <v>0.12780215625029789</v>
      </c>
      <c r="G198" s="111">
        <v>314713</v>
      </c>
    </row>
    <row r="199" spans="2:7">
      <c r="B199" s="110" t="s">
        <v>35</v>
      </c>
      <c r="C199" s="111">
        <v>100</v>
      </c>
      <c r="D199" s="111">
        <v>65560</v>
      </c>
      <c r="E199" s="142">
        <f t="shared" si="10"/>
        <v>65660</v>
      </c>
      <c r="F199" s="125">
        <f t="shared" si="9"/>
        <v>0.17500513074743662</v>
      </c>
      <c r="G199" s="111">
        <v>375189</v>
      </c>
    </row>
    <row r="200" spans="2:7">
      <c r="B200" s="110" t="s">
        <v>36</v>
      </c>
      <c r="C200" s="111">
        <v>80</v>
      </c>
      <c r="D200" s="111">
        <v>23318</v>
      </c>
      <c r="E200" s="142">
        <f t="shared" si="10"/>
        <v>23398</v>
      </c>
      <c r="F200" s="125">
        <f t="shared" si="9"/>
        <v>0.13005174723338503</v>
      </c>
      <c r="G200" s="111">
        <v>179913</v>
      </c>
    </row>
    <row r="201" spans="2:7">
      <c r="B201" s="110" t="s">
        <v>37</v>
      </c>
      <c r="C201" s="111">
        <v>776</v>
      </c>
      <c r="D201" s="111">
        <v>126543</v>
      </c>
      <c r="E201" s="142">
        <f t="shared" si="10"/>
        <v>127319</v>
      </c>
      <c r="F201" s="125">
        <f t="shared" si="9"/>
        <v>0.24749913495146009</v>
      </c>
      <c r="G201" s="111">
        <v>514422</v>
      </c>
    </row>
    <row r="202" spans="2:7">
      <c r="B202" s="110" t="s">
        <v>38</v>
      </c>
      <c r="C202" s="111">
        <v>0</v>
      </c>
      <c r="D202" s="111">
        <v>14044</v>
      </c>
      <c r="E202" s="142">
        <f t="shared" si="10"/>
        <v>14044</v>
      </c>
      <c r="F202" s="125">
        <f t="shared" si="9"/>
        <v>0.15075463191567015</v>
      </c>
      <c r="G202" s="111">
        <v>93158</v>
      </c>
    </row>
    <row r="203" spans="2:7">
      <c r="B203" s="115" t="s">
        <v>39</v>
      </c>
      <c r="C203" s="116">
        <f>SUM(C179:C202)</f>
        <v>33028</v>
      </c>
      <c r="D203" s="116">
        <f>SUM(D179:D202)</f>
        <v>3857698</v>
      </c>
      <c r="E203" s="117">
        <f t="shared" si="10"/>
        <v>3890726</v>
      </c>
      <c r="F203" s="118">
        <f t="shared" si="9"/>
        <v>0.26349351449455222</v>
      </c>
      <c r="G203" s="119">
        <v>14765927</v>
      </c>
    </row>
    <row r="207" spans="2:7" ht="58.5" customHeight="1">
      <c r="B207" s="311" t="s">
        <v>150</v>
      </c>
      <c r="C207" s="312"/>
      <c r="D207" s="312"/>
      <c r="E207" s="312"/>
      <c r="F207" s="120"/>
      <c r="G207" s="121"/>
    </row>
    <row r="208" spans="2:7" ht="14.25">
      <c r="B208" s="309" t="s">
        <v>126</v>
      </c>
      <c r="C208" s="310"/>
      <c r="D208" s="122"/>
      <c r="E208" s="122"/>
      <c r="F208" s="122"/>
      <c r="G208" s="123"/>
    </row>
    <row r="209" spans="2:7" ht="14.25">
      <c r="B209" s="90"/>
      <c r="C209" s="94"/>
      <c r="D209" s="95"/>
      <c r="E209" s="95"/>
      <c r="F209" s="106"/>
      <c r="G209" s="107"/>
    </row>
    <row r="210" spans="2:7" ht="38.25">
      <c r="B210" s="143" t="s">
        <v>14</v>
      </c>
      <c r="C210" s="144" t="s">
        <v>59</v>
      </c>
      <c r="D210" s="144" t="s">
        <v>80</v>
      </c>
      <c r="E210" s="144" t="s">
        <v>39</v>
      </c>
      <c r="F210" s="144" t="s">
        <v>10</v>
      </c>
      <c r="G210" s="144" t="s">
        <v>85</v>
      </c>
    </row>
    <row r="211" spans="2:7">
      <c r="B211" s="129" t="s">
        <v>15</v>
      </c>
      <c r="C211" s="127">
        <v>1488</v>
      </c>
      <c r="D211" s="127">
        <v>175709</v>
      </c>
      <c r="E211" s="131">
        <f t="shared" ref="E211:E228" si="11">SUM(C211:D211)</f>
        <v>177197</v>
      </c>
      <c r="F211" s="126">
        <f t="shared" ref="F211:F234" si="12">+E211/G211</f>
        <v>0.24289166601556342</v>
      </c>
      <c r="G211" s="127">
        <v>729531</v>
      </c>
    </row>
    <row r="212" spans="2:7">
      <c r="B212" s="129" t="s">
        <v>16</v>
      </c>
      <c r="C212" s="127">
        <v>64</v>
      </c>
      <c r="D212" s="127">
        <v>30061</v>
      </c>
      <c r="E212" s="131">
        <f t="shared" si="11"/>
        <v>30125</v>
      </c>
      <c r="F212" s="126">
        <f t="shared" si="12"/>
        <v>0.16012778329993463</v>
      </c>
      <c r="G212" s="127">
        <v>188131</v>
      </c>
    </row>
    <row r="213" spans="2:7">
      <c r="B213" s="129" t="s">
        <v>17</v>
      </c>
      <c r="C213" s="127">
        <v>264</v>
      </c>
      <c r="D213" s="127">
        <v>43803</v>
      </c>
      <c r="E213" s="131">
        <f t="shared" si="11"/>
        <v>44067</v>
      </c>
      <c r="F213" s="126">
        <f t="shared" si="12"/>
        <v>0.19102258442065109</v>
      </c>
      <c r="G213" s="127">
        <v>230690</v>
      </c>
    </row>
    <row r="214" spans="2:7">
      <c r="B214" s="129" t="s">
        <v>18</v>
      </c>
      <c r="C214" s="127">
        <v>8</v>
      </c>
      <c r="D214" s="127">
        <v>23477</v>
      </c>
      <c r="E214" s="131">
        <f t="shared" si="11"/>
        <v>23485</v>
      </c>
      <c r="F214" s="126">
        <f t="shared" si="12"/>
        <v>0.13933798881024284</v>
      </c>
      <c r="G214" s="127">
        <v>168547</v>
      </c>
    </row>
    <row r="215" spans="2:7">
      <c r="B215" s="129" t="s">
        <v>19</v>
      </c>
      <c r="C215" s="127">
        <v>404</v>
      </c>
      <c r="D215" s="127">
        <v>111588</v>
      </c>
      <c r="E215" s="131">
        <f t="shared" si="11"/>
        <v>111992</v>
      </c>
      <c r="F215" s="126">
        <f t="shared" si="12"/>
        <v>0.23838787200211159</v>
      </c>
      <c r="G215" s="127">
        <v>469789</v>
      </c>
    </row>
    <row r="216" spans="2:7">
      <c r="B216" s="129" t="s">
        <v>20</v>
      </c>
      <c r="C216" s="127">
        <v>208</v>
      </c>
      <c r="D216" s="127">
        <v>71480</v>
      </c>
      <c r="E216" s="131">
        <f t="shared" si="11"/>
        <v>71688</v>
      </c>
      <c r="F216" s="126">
        <f t="shared" si="12"/>
        <v>0.17100859479922806</v>
      </c>
      <c r="G216" s="127">
        <v>419207</v>
      </c>
    </row>
    <row r="217" spans="2:7">
      <c r="B217" s="129" t="s">
        <v>55</v>
      </c>
      <c r="C217" s="127">
        <v>4456</v>
      </c>
      <c r="D217" s="127">
        <v>116083</v>
      </c>
      <c r="E217" s="131">
        <f t="shared" si="11"/>
        <v>120539</v>
      </c>
      <c r="F217" s="126">
        <f t="shared" si="12"/>
        <v>0.19589039537555722</v>
      </c>
      <c r="G217" s="127">
        <v>615339</v>
      </c>
    </row>
    <row r="218" spans="2:7">
      <c r="B218" s="129" t="s">
        <v>22</v>
      </c>
      <c r="C218" s="127">
        <v>388</v>
      </c>
      <c r="D218" s="127">
        <v>71870</v>
      </c>
      <c r="E218" s="131">
        <f t="shared" si="11"/>
        <v>72258</v>
      </c>
      <c r="F218" s="126">
        <f t="shared" si="12"/>
        <v>0.14360497006987671</v>
      </c>
      <c r="G218" s="127">
        <v>503172</v>
      </c>
    </row>
    <row r="219" spans="2:7">
      <c r="B219" s="129" t="s">
        <v>23</v>
      </c>
      <c r="C219" s="127">
        <v>120</v>
      </c>
      <c r="D219" s="127">
        <v>12076</v>
      </c>
      <c r="E219" s="131">
        <f t="shared" si="11"/>
        <v>12196</v>
      </c>
      <c r="F219" s="126">
        <f t="shared" si="12"/>
        <v>0.47379666679616178</v>
      </c>
      <c r="G219" s="127">
        <v>25741</v>
      </c>
    </row>
    <row r="220" spans="2:7">
      <c r="B220" s="129" t="s">
        <v>24</v>
      </c>
      <c r="C220" s="127">
        <v>7276</v>
      </c>
      <c r="D220" s="127">
        <v>1151053</v>
      </c>
      <c r="E220" s="131">
        <f t="shared" si="11"/>
        <v>1158329</v>
      </c>
      <c r="F220" s="126">
        <f t="shared" si="12"/>
        <v>0.31016470208948255</v>
      </c>
      <c r="G220" s="127">
        <v>3734561</v>
      </c>
    </row>
    <row r="221" spans="2:7">
      <c r="B221" s="129" t="s">
        <v>25</v>
      </c>
      <c r="C221" s="127">
        <v>412</v>
      </c>
      <c r="D221" s="127">
        <v>82899</v>
      </c>
      <c r="E221" s="131">
        <f t="shared" si="11"/>
        <v>83311</v>
      </c>
      <c r="F221" s="126">
        <f t="shared" si="12"/>
        <v>0.20420463848540854</v>
      </c>
      <c r="G221" s="127">
        <v>407978</v>
      </c>
    </row>
    <row r="222" spans="2:7">
      <c r="B222" s="129" t="s">
        <v>26</v>
      </c>
      <c r="C222" s="127">
        <v>784</v>
      </c>
      <c r="D222" s="127">
        <v>95073</v>
      </c>
      <c r="E222" s="131">
        <f t="shared" si="11"/>
        <v>95857</v>
      </c>
      <c r="F222" s="126">
        <f t="shared" si="12"/>
        <v>0.20841196677827542</v>
      </c>
      <c r="G222" s="127">
        <v>459940</v>
      </c>
    </row>
    <row r="223" spans="2:7">
      <c r="B223" s="129" t="s">
        <v>27</v>
      </c>
      <c r="C223" s="127">
        <v>40</v>
      </c>
      <c r="D223" s="127">
        <v>64196</v>
      </c>
      <c r="E223" s="131">
        <f t="shared" si="11"/>
        <v>64236</v>
      </c>
      <c r="F223" s="126">
        <f t="shared" si="12"/>
        <v>8.0584095442399611E-2</v>
      </c>
      <c r="G223" s="127">
        <v>797130</v>
      </c>
    </row>
    <row r="224" spans="2:7">
      <c r="B224" s="129" t="s">
        <v>28</v>
      </c>
      <c r="C224" s="127">
        <v>460</v>
      </c>
      <c r="D224" s="127">
        <v>151242</v>
      </c>
      <c r="E224" s="131">
        <f t="shared" si="11"/>
        <v>151702</v>
      </c>
      <c r="F224" s="126">
        <f t="shared" si="12"/>
        <v>0.10810737621797352</v>
      </c>
      <c r="G224" s="127">
        <v>1403253</v>
      </c>
    </row>
    <row r="225" spans="2:7" ht="13.5" customHeight="1">
      <c r="B225" s="129" t="s">
        <v>29</v>
      </c>
      <c r="C225" s="127">
        <v>8</v>
      </c>
      <c r="D225" s="127">
        <v>29621</v>
      </c>
      <c r="E225" s="131">
        <f t="shared" si="11"/>
        <v>29629</v>
      </c>
      <c r="F225" s="126">
        <f t="shared" si="12"/>
        <v>0.19549482379799285</v>
      </c>
      <c r="G225" s="127">
        <v>151559</v>
      </c>
    </row>
    <row r="226" spans="2:7">
      <c r="B226" s="129" t="s">
        <v>30</v>
      </c>
      <c r="C226" s="127">
        <v>40</v>
      </c>
      <c r="D226" s="127">
        <v>27932</v>
      </c>
      <c r="E226" s="131">
        <f t="shared" si="11"/>
        <v>27972</v>
      </c>
      <c r="F226" s="126">
        <f t="shared" si="12"/>
        <v>0.26330553306850912</v>
      </c>
      <c r="G226" s="127">
        <v>106234</v>
      </c>
    </row>
    <row r="227" spans="2:7">
      <c r="B227" s="132" t="s">
        <v>31</v>
      </c>
      <c r="C227" s="127">
        <v>8</v>
      </c>
      <c r="D227" s="127">
        <v>22173</v>
      </c>
      <c r="E227" s="131">
        <f t="shared" si="11"/>
        <v>22181</v>
      </c>
      <c r="F227" s="126">
        <f t="shared" si="12"/>
        <v>0.15873958720980161</v>
      </c>
      <c r="G227" s="127">
        <v>139732</v>
      </c>
    </row>
    <row r="228" spans="2:7">
      <c r="B228" s="129" t="s">
        <v>32</v>
      </c>
      <c r="C228" s="127">
        <v>40</v>
      </c>
      <c r="D228" s="127">
        <v>32628</v>
      </c>
      <c r="E228" s="131">
        <f t="shared" si="11"/>
        <v>32668</v>
      </c>
      <c r="F228" s="126">
        <f t="shared" si="12"/>
        <v>0.37991789456545755</v>
      </c>
      <c r="G228" s="127">
        <v>85987</v>
      </c>
    </row>
    <row r="229" spans="2:7">
      <c r="B229" s="129" t="s">
        <v>33</v>
      </c>
      <c r="C229" s="127">
        <v>27596</v>
      </c>
      <c r="D229" s="127">
        <v>1703688</v>
      </c>
      <c r="E229" s="131">
        <f>SUM(C229:D229)</f>
        <v>1731284</v>
      </c>
      <c r="F229" s="126">
        <f t="shared" si="12"/>
        <v>0.65597823615889428</v>
      </c>
      <c r="G229" s="127">
        <v>2639240</v>
      </c>
    </row>
    <row r="230" spans="2:7">
      <c r="B230" s="129" t="s">
        <v>34</v>
      </c>
      <c r="C230" s="127">
        <v>116</v>
      </c>
      <c r="D230" s="127">
        <v>46795</v>
      </c>
      <c r="E230" s="131">
        <f t="shared" ref="E230:E235" si="13">SUM(C230:D230)</f>
        <v>46911</v>
      </c>
      <c r="F230" s="126">
        <f t="shared" si="12"/>
        <v>0.14834033752952672</v>
      </c>
      <c r="G230" s="127">
        <v>316239</v>
      </c>
    </row>
    <row r="231" spans="2:7">
      <c r="B231" s="129" t="s">
        <v>35</v>
      </c>
      <c r="C231" s="127">
        <v>48</v>
      </c>
      <c r="D231" s="127">
        <v>72150</v>
      </c>
      <c r="E231" s="131">
        <f t="shared" si="13"/>
        <v>72198</v>
      </c>
      <c r="F231" s="126">
        <f t="shared" si="12"/>
        <v>0.17149942633990609</v>
      </c>
      <c r="G231" s="127">
        <v>420981</v>
      </c>
    </row>
    <row r="232" spans="2:7">
      <c r="B232" s="129" t="s">
        <v>36</v>
      </c>
      <c r="C232" s="127">
        <v>716</v>
      </c>
      <c r="D232" s="127">
        <v>26028</v>
      </c>
      <c r="E232" s="131">
        <f t="shared" si="13"/>
        <v>26744</v>
      </c>
      <c r="F232" s="126">
        <f t="shared" si="12"/>
        <v>0.14793099061326312</v>
      </c>
      <c r="G232" s="127">
        <v>180787</v>
      </c>
    </row>
    <row r="233" spans="2:7">
      <c r="B233" s="129" t="s">
        <v>37</v>
      </c>
      <c r="C233" s="127">
        <v>60</v>
      </c>
      <c r="D233" s="127">
        <v>139086</v>
      </c>
      <c r="E233" s="131">
        <f t="shared" si="13"/>
        <v>139146</v>
      </c>
      <c r="F233" s="126">
        <f t="shared" si="12"/>
        <v>0.26918493526994713</v>
      </c>
      <c r="G233" s="127">
        <v>516916</v>
      </c>
    </row>
    <row r="234" spans="2:7">
      <c r="B234" s="129" t="s">
        <v>38</v>
      </c>
      <c r="C234" s="127">
        <v>36</v>
      </c>
      <c r="D234" s="127">
        <v>16638</v>
      </c>
      <c r="E234" s="131">
        <f t="shared" si="13"/>
        <v>16674</v>
      </c>
      <c r="F234" s="126">
        <f t="shared" si="12"/>
        <v>0.17811818997564416</v>
      </c>
      <c r="G234" s="127">
        <v>93612</v>
      </c>
    </row>
    <row r="235" spans="2:7">
      <c r="B235" s="145" t="s">
        <v>39</v>
      </c>
      <c r="C235" s="146">
        <f>SUM(C211:C234)</f>
        <v>45040</v>
      </c>
      <c r="D235" s="146">
        <f>SUM(D211:D234)</f>
        <v>4317349</v>
      </c>
      <c r="E235" s="147">
        <f t="shared" si="13"/>
        <v>4362389</v>
      </c>
      <c r="F235" s="148">
        <f>+E235/G235</f>
        <v>0.29467047943380759</v>
      </c>
      <c r="G235" s="149">
        <f>SUM(G211:G234)</f>
        <v>14804296</v>
      </c>
    </row>
    <row r="236" spans="2:7">
      <c r="B236" s="319" t="s">
        <v>107</v>
      </c>
      <c r="C236" s="320"/>
      <c r="D236" s="320"/>
      <c r="E236" s="320"/>
      <c r="F236" s="320"/>
      <c r="G236" s="320"/>
    </row>
    <row r="240" spans="2:7" ht="50.25" customHeight="1">
      <c r="B240" s="311" t="s">
        <v>151</v>
      </c>
      <c r="C240" s="312"/>
      <c r="D240" s="312"/>
      <c r="E240" s="312"/>
      <c r="F240" s="120"/>
      <c r="G240" s="121"/>
    </row>
    <row r="241" spans="2:7" ht="14.25">
      <c r="B241" s="309" t="s">
        <v>126</v>
      </c>
      <c r="C241" s="310"/>
      <c r="D241" s="122"/>
      <c r="E241" s="122"/>
      <c r="F241" s="122"/>
      <c r="G241" s="123"/>
    </row>
    <row r="242" spans="2:7" ht="14.25">
      <c r="B242" s="90"/>
      <c r="C242" s="94"/>
      <c r="D242" s="95"/>
      <c r="E242" s="95"/>
      <c r="F242" s="106"/>
      <c r="G242" s="107"/>
    </row>
    <row r="243" spans="2:7" ht="38.25">
      <c r="B243" s="143" t="s">
        <v>14</v>
      </c>
      <c r="C243" s="144" t="s">
        <v>59</v>
      </c>
      <c r="D243" s="144" t="s">
        <v>80</v>
      </c>
      <c r="E243" s="144" t="s">
        <v>39</v>
      </c>
      <c r="F243" s="144" t="s">
        <v>10</v>
      </c>
      <c r="G243" s="144" t="s">
        <v>115</v>
      </c>
    </row>
    <row r="244" spans="2:7">
      <c r="B244" s="129" t="s">
        <v>15</v>
      </c>
      <c r="C244" s="127">
        <v>1280</v>
      </c>
      <c r="D244" s="127">
        <v>200616</v>
      </c>
      <c r="E244" s="131">
        <f t="shared" ref="E244:E261" si="14">SUM(C244:D244)</f>
        <v>201896</v>
      </c>
      <c r="F244" s="126">
        <f t="shared" ref="F244:F267" si="15">+E244/G244</f>
        <v>0.27541387927929895</v>
      </c>
      <c r="G244" s="127">
        <v>733064</v>
      </c>
    </row>
    <row r="245" spans="2:7">
      <c r="B245" s="129" t="s">
        <v>16</v>
      </c>
      <c r="C245" s="127">
        <v>64</v>
      </c>
      <c r="D245" s="127">
        <v>34306</v>
      </c>
      <c r="E245" s="131">
        <f t="shared" si="14"/>
        <v>34370</v>
      </c>
      <c r="F245" s="126">
        <f t="shared" si="15"/>
        <v>0.18180952582467574</v>
      </c>
      <c r="G245" s="127">
        <v>189044</v>
      </c>
    </row>
    <row r="246" spans="2:7">
      <c r="B246" s="129" t="s">
        <v>17</v>
      </c>
      <c r="C246" s="127">
        <v>200</v>
      </c>
      <c r="D246" s="127">
        <v>46302</v>
      </c>
      <c r="E246" s="131">
        <f t="shared" si="14"/>
        <v>46502</v>
      </c>
      <c r="F246" s="126">
        <f t="shared" si="15"/>
        <v>0.2006056736609608</v>
      </c>
      <c r="G246" s="127">
        <v>231808</v>
      </c>
    </row>
    <row r="247" spans="2:7">
      <c r="B247" s="129" t="s">
        <v>18</v>
      </c>
      <c r="C247" s="127">
        <v>108</v>
      </c>
      <c r="D247" s="127">
        <v>25860</v>
      </c>
      <c r="E247" s="131">
        <f t="shared" si="14"/>
        <v>25968</v>
      </c>
      <c r="F247" s="126">
        <f t="shared" si="15"/>
        <v>0.15332656290593041</v>
      </c>
      <c r="G247" s="127">
        <v>169364</v>
      </c>
    </row>
    <row r="248" spans="2:7">
      <c r="B248" s="129" t="s">
        <v>19</v>
      </c>
      <c r="C248" s="127">
        <v>244</v>
      </c>
      <c r="D248" s="127">
        <v>126090</v>
      </c>
      <c r="E248" s="131">
        <f t="shared" si="14"/>
        <v>126334</v>
      </c>
      <c r="F248" s="126">
        <f t="shared" si="15"/>
        <v>0.26762049213665945</v>
      </c>
      <c r="G248" s="127">
        <v>472064</v>
      </c>
    </row>
    <row r="249" spans="2:7">
      <c r="B249" s="129" t="s">
        <v>20</v>
      </c>
      <c r="C249" s="127">
        <v>168</v>
      </c>
      <c r="D249" s="127">
        <v>78854</v>
      </c>
      <c r="E249" s="131">
        <f t="shared" si="14"/>
        <v>79022</v>
      </c>
      <c r="F249" s="126">
        <f t="shared" si="15"/>
        <v>0.18759466145029652</v>
      </c>
      <c r="G249" s="127">
        <v>421238</v>
      </c>
    </row>
    <row r="250" spans="2:7">
      <c r="B250" s="129" t="s">
        <v>55</v>
      </c>
      <c r="C250" s="127">
        <v>388</v>
      </c>
      <c r="D250" s="127">
        <v>127025</v>
      </c>
      <c r="E250" s="131">
        <f t="shared" si="14"/>
        <v>127413</v>
      </c>
      <c r="F250" s="126">
        <f t="shared" si="15"/>
        <v>0.20606287025671133</v>
      </c>
      <c r="G250" s="127">
        <v>618321</v>
      </c>
    </row>
    <row r="251" spans="2:7">
      <c r="B251" s="129" t="s">
        <v>22</v>
      </c>
      <c r="C251" s="127">
        <v>312</v>
      </c>
      <c r="D251" s="127">
        <v>82256</v>
      </c>
      <c r="E251" s="131">
        <f t="shared" si="14"/>
        <v>82568</v>
      </c>
      <c r="F251" s="126">
        <f t="shared" si="15"/>
        <v>0.1633040551097785</v>
      </c>
      <c r="G251" s="127">
        <v>505609</v>
      </c>
    </row>
    <row r="252" spans="2:7">
      <c r="B252" s="129" t="s">
        <v>23</v>
      </c>
      <c r="C252" s="127">
        <v>180</v>
      </c>
      <c r="D252" s="127">
        <v>16418</v>
      </c>
      <c r="E252" s="131">
        <f t="shared" si="14"/>
        <v>16598</v>
      </c>
      <c r="F252" s="126">
        <f t="shared" si="15"/>
        <v>0.64161737987552669</v>
      </c>
      <c r="G252" s="127">
        <v>25869</v>
      </c>
    </row>
    <row r="253" spans="2:7">
      <c r="B253" s="129" t="s">
        <v>24</v>
      </c>
      <c r="C253" s="127">
        <v>6884</v>
      </c>
      <c r="D253" s="127">
        <v>1267606</v>
      </c>
      <c r="E253" s="131">
        <f t="shared" si="14"/>
        <v>1274490</v>
      </c>
      <c r="F253" s="126">
        <f t="shared" si="15"/>
        <v>0.33962508507348699</v>
      </c>
      <c r="G253" s="127">
        <v>3752638</v>
      </c>
    </row>
    <row r="254" spans="2:7">
      <c r="B254" s="129" t="s">
        <v>25</v>
      </c>
      <c r="C254" s="127">
        <v>368</v>
      </c>
      <c r="D254" s="127">
        <v>94720</v>
      </c>
      <c r="E254" s="131">
        <f t="shared" si="14"/>
        <v>95088</v>
      </c>
      <c r="F254" s="126">
        <f t="shared" si="15"/>
        <v>0.23194740886194826</v>
      </c>
      <c r="G254" s="127">
        <v>409955</v>
      </c>
    </row>
    <row r="255" spans="2:7">
      <c r="B255" s="129" t="s">
        <v>26</v>
      </c>
      <c r="C255" s="127">
        <v>804</v>
      </c>
      <c r="D255" s="127">
        <v>106887</v>
      </c>
      <c r="E255" s="131">
        <f t="shared" si="14"/>
        <v>107691</v>
      </c>
      <c r="F255" s="126">
        <f t="shared" si="15"/>
        <v>0.23301216654513826</v>
      </c>
      <c r="G255" s="127">
        <v>462169</v>
      </c>
    </row>
    <row r="256" spans="2:7">
      <c r="B256" s="129" t="s">
        <v>27</v>
      </c>
      <c r="C256" s="127">
        <v>68</v>
      </c>
      <c r="D256" s="127">
        <v>71663</v>
      </c>
      <c r="E256" s="131">
        <f t="shared" si="14"/>
        <v>71731</v>
      </c>
      <c r="F256" s="126">
        <f t="shared" si="15"/>
        <v>8.955281644862427E-2</v>
      </c>
      <c r="G256" s="127">
        <v>800991</v>
      </c>
    </row>
    <row r="257" spans="2:7">
      <c r="B257" s="129" t="s">
        <v>28</v>
      </c>
      <c r="C257" s="127">
        <v>484</v>
      </c>
      <c r="D257" s="127">
        <v>169631</v>
      </c>
      <c r="E257" s="131">
        <f t="shared" si="14"/>
        <v>170115</v>
      </c>
      <c r="F257" s="126">
        <f t="shared" si="15"/>
        <v>0.12064500023403492</v>
      </c>
      <c r="G257" s="127">
        <v>1410046</v>
      </c>
    </row>
    <row r="258" spans="2:7" ht="15.75" customHeight="1">
      <c r="B258" s="129" t="s">
        <v>29</v>
      </c>
      <c r="C258" s="127">
        <v>8</v>
      </c>
      <c r="D258" s="127">
        <v>29928</v>
      </c>
      <c r="E258" s="131">
        <f t="shared" si="14"/>
        <v>29936</v>
      </c>
      <c r="F258" s="126">
        <f t="shared" si="15"/>
        <v>0.19656716613917816</v>
      </c>
      <c r="G258" s="127">
        <v>152294</v>
      </c>
    </row>
    <row r="259" spans="2:7">
      <c r="B259" s="129" t="s">
        <v>30</v>
      </c>
      <c r="C259" s="127">
        <v>32</v>
      </c>
      <c r="D259" s="127">
        <v>31321</v>
      </c>
      <c r="E259" s="131">
        <f t="shared" si="14"/>
        <v>31353</v>
      </c>
      <c r="F259" s="126">
        <f t="shared" si="15"/>
        <v>0.29370491803278687</v>
      </c>
      <c r="G259" s="127">
        <v>106750</v>
      </c>
    </row>
    <row r="260" spans="2:7">
      <c r="B260" s="132" t="s">
        <v>31</v>
      </c>
      <c r="C260" s="127">
        <v>12</v>
      </c>
      <c r="D260" s="127">
        <v>27544</v>
      </c>
      <c r="E260" s="131">
        <f t="shared" si="14"/>
        <v>27556</v>
      </c>
      <c r="F260" s="126">
        <f t="shared" si="15"/>
        <v>0.19625103267526992</v>
      </c>
      <c r="G260" s="127">
        <v>140412</v>
      </c>
    </row>
    <row r="261" spans="2:7">
      <c r="B261" s="129" t="s">
        <v>32</v>
      </c>
      <c r="C261" s="127">
        <v>40</v>
      </c>
      <c r="D261" s="127">
        <v>36683</v>
      </c>
      <c r="E261" s="131">
        <f t="shared" si="14"/>
        <v>36723</v>
      </c>
      <c r="F261" s="126">
        <f t="shared" si="15"/>
        <v>0.42501012672877725</v>
      </c>
      <c r="G261" s="127">
        <v>86405</v>
      </c>
    </row>
    <row r="262" spans="2:7">
      <c r="B262" s="129" t="s">
        <v>33</v>
      </c>
      <c r="C262" s="127">
        <v>30464</v>
      </c>
      <c r="D262" s="127">
        <v>1808940</v>
      </c>
      <c r="E262" s="131">
        <f>SUM(C262:D262)</f>
        <v>1839404</v>
      </c>
      <c r="F262" s="126">
        <f t="shared" si="15"/>
        <v>0.69358680581610144</v>
      </c>
      <c r="G262" s="127">
        <v>2652017</v>
      </c>
    </row>
    <row r="263" spans="2:7">
      <c r="B263" s="129" t="s">
        <v>34</v>
      </c>
      <c r="C263" s="127">
        <v>152</v>
      </c>
      <c r="D263" s="127">
        <v>52614</v>
      </c>
      <c r="E263" s="131">
        <f t="shared" ref="E263:E268" si="16">SUM(C263:D263)</f>
        <v>52766</v>
      </c>
      <c r="F263" s="126">
        <f t="shared" si="15"/>
        <v>0.16604934969301985</v>
      </c>
      <c r="G263" s="127">
        <v>317773</v>
      </c>
    </row>
    <row r="264" spans="2:7">
      <c r="B264" s="129" t="s">
        <v>35</v>
      </c>
      <c r="C264" s="127">
        <v>360</v>
      </c>
      <c r="D264" s="127">
        <v>85767</v>
      </c>
      <c r="E264" s="131">
        <f t="shared" si="16"/>
        <v>86127</v>
      </c>
      <c r="F264" s="126">
        <f t="shared" si="15"/>
        <v>0.20359982128546811</v>
      </c>
      <c r="G264" s="127">
        <v>423021</v>
      </c>
    </row>
    <row r="265" spans="2:7">
      <c r="B265" s="129" t="s">
        <v>36</v>
      </c>
      <c r="C265" s="127">
        <v>128</v>
      </c>
      <c r="D265" s="127">
        <v>30684</v>
      </c>
      <c r="E265" s="131">
        <f t="shared" si="16"/>
        <v>30812</v>
      </c>
      <c r="F265" s="126">
        <f t="shared" si="15"/>
        <v>0.16960889549445407</v>
      </c>
      <c r="G265" s="127">
        <v>181665</v>
      </c>
    </row>
    <row r="266" spans="2:7">
      <c r="B266" s="129" t="s">
        <v>37</v>
      </c>
      <c r="C266" s="127">
        <v>664</v>
      </c>
      <c r="D266" s="127">
        <v>152285</v>
      </c>
      <c r="E266" s="131">
        <f t="shared" si="16"/>
        <v>152949</v>
      </c>
      <c r="F266" s="126">
        <f t="shared" si="15"/>
        <v>0.29446112972161259</v>
      </c>
      <c r="G266" s="127">
        <v>519420</v>
      </c>
    </row>
    <row r="267" spans="2:7">
      <c r="B267" s="129" t="s">
        <v>38</v>
      </c>
      <c r="C267" s="127">
        <v>40</v>
      </c>
      <c r="D267" s="127">
        <v>20407</v>
      </c>
      <c r="E267" s="131">
        <f t="shared" si="16"/>
        <v>20447</v>
      </c>
      <c r="F267" s="126">
        <f t="shared" si="15"/>
        <v>0.21736172384101032</v>
      </c>
      <c r="G267" s="127">
        <v>94069</v>
      </c>
    </row>
    <row r="268" spans="2:7">
      <c r="B268" s="145" t="s">
        <v>39</v>
      </c>
      <c r="C268" s="146">
        <f>SUM(C244:C267)</f>
        <v>43452</v>
      </c>
      <c r="D268" s="146">
        <f>SUM(D244:D267)</f>
        <v>4724407</v>
      </c>
      <c r="E268" s="147">
        <f t="shared" si="16"/>
        <v>4767859</v>
      </c>
      <c r="F268" s="148">
        <f>+E268/G268</f>
        <v>0.32050666018822527</v>
      </c>
      <c r="G268" s="149">
        <f>SUM(G244:G267)</f>
        <v>14876006</v>
      </c>
    </row>
    <row r="269" spans="2:7">
      <c r="B269" s="319" t="s">
        <v>107</v>
      </c>
      <c r="C269" s="320"/>
      <c r="D269" s="320"/>
      <c r="E269" s="320"/>
      <c r="F269" s="320"/>
      <c r="G269" s="320"/>
    </row>
    <row r="273" spans="2:7" ht="58.5" customHeight="1">
      <c r="B273" s="311" t="s">
        <v>152</v>
      </c>
      <c r="C273" s="312"/>
      <c r="D273" s="312"/>
      <c r="E273" s="312"/>
      <c r="F273" s="120"/>
      <c r="G273" s="121"/>
    </row>
    <row r="274" spans="2:7" ht="14.25">
      <c r="B274" s="309" t="s">
        <v>126</v>
      </c>
      <c r="C274" s="310"/>
      <c r="D274" s="122"/>
      <c r="E274" s="122"/>
      <c r="F274" s="122"/>
      <c r="G274" s="123"/>
    </row>
    <row r="275" spans="2:7" ht="14.25">
      <c r="B275" s="90"/>
      <c r="C275" s="94"/>
      <c r="D275" s="95"/>
      <c r="E275" s="95"/>
      <c r="F275" s="106"/>
      <c r="G275" s="107"/>
    </row>
    <row r="276" spans="2:7" ht="38.25">
      <c r="B276" s="143" t="s">
        <v>14</v>
      </c>
      <c r="C276" s="144" t="s">
        <v>59</v>
      </c>
      <c r="D276" s="144" t="s">
        <v>80</v>
      </c>
      <c r="E276" s="144" t="s">
        <v>39</v>
      </c>
      <c r="F276" s="144" t="s">
        <v>10</v>
      </c>
      <c r="G276" s="144" t="s">
        <v>116</v>
      </c>
    </row>
    <row r="277" spans="2:7">
      <c r="B277" s="129" t="s">
        <v>15</v>
      </c>
      <c r="C277" s="127">
        <v>1556</v>
      </c>
      <c r="D277" s="127">
        <v>233081</v>
      </c>
      <c r="E277" s="131">
        <f t="shared" ref="E277:E294" si="17">SUM(C277:D277)</f>
        <v>234637</v>
      </c>
      <c r="F277" s="126">
        <f t="shared" ref="F277:F300" si="18">+E277/G277</f>
        <v>0.31853540262716329</v>
      </c>
      <c r="G277" s="127">
        <v>736612</v>
      </c>
    </row>
    <row r="278" spans="2:7">
      <c r="B278" s="129" t="s">
        <v>16</v>
      </c>
      <c r="C278" s="127">
        <v>68</v>
      </c>
      <c r="D278" s="127">
        <v>36224</v>
      </c>
      <c r="E278" s="131">
        <f t="shared" si="17"/>
        <v>36292</v>
      </c>
      <c r="F278" s="126">
        <f t="shared" si="18"/>
        <v>0.19104773034748873</v>
      </c>
      <c r="G278" s="127">
        <v>189963</v>
      </c>
    </row>
    <row r="279" spans="2:7">
      <c r="B279" s="129" t="s">
        <v>17</v>
      </c>
      <c r="C279" s="127">
        <v>216</v>
      </c>
      <c r="D279" s="127">
        <v>49262</v>
      </c>
      <c r="E279" s="131">
        <f t="shared" si="17"/>
        <v>49478</v>
      </c>
      <c r="F279" s="126">
        <f t="shared" si="18"/>
        <v>0.21241301146681663</v>
      </c>
      <c r="G279" s="127">
        <v>232933</v>
      </c>
    </row>
    <row r="280" spans="2:7">
      <c r="B280" s="129" t="s">
        <v>18</v>
      </c>
      <c r="C280" s="127">
        <v>100</v>
      </c>
      <c r="D280" s="127">
        <v>28318</v>
      </c>
      <c r="E280" s="131">
        <f t="shared" si="17"/>
        <v>28418</v>
      </c>
      <c r="F280" s="126">
        <f t="shared" si="18"/>
        <v>0.16698102675292473</v>
      </c>
      <c r="G280" s="127">
        <v>170187</v>
      </c>
    </row>
    <row r="281" spans="2:7">
      <c r="B281" s="129" t="s">
        <v>19</v>
      </c>
      <c r="C281" s="127">
        <v>232</v>
      </c>
      <c r="D281" s="127">
        <v>134688</v>
      </c>
      <c r="E281" s="131">
        <f t="shared" si="17"/>
        <v>134920</v>
      </c>
      <c r="F281" s="126">
        <f t="shared" si="18"/>
        <v>0.28442952822054463</v>
      </c>
      <c r="G281" s="127">
        <v>474353</v>
      </c>
    </row>
    <row r="282" spans="2:7">
      <c r="B282" s="129" t="s">
        <v>20</v>
      </c>
      <c r="C282" s="127">
        <v>164</v>
      </c>
      <c r="D282" s="127">
        <v>84481</v>
      </c>
      <c r="E282" s="131">
        <f t="shared" si="17"/>
        <v>84645</v>
      </c>
      <c r="F282" s="126">
        <f t="shared" si="18"/>
        <v>0.19997401247401247</v>
      </c>
      <c r="G282" s="127">
        <v>423280</v>
      </c>
    </row>
    <row r="283" spans="2:7">
      <c r="B283" s="129" t="s">
        <v>55</v>
      </c>
      <c r="C283" s="127">
        <v>440</v>
      </c>
      <c r="D283" s="127">
        <v>149473</v>
      </c>
      <c r="E283" s="131">
        <f t="shared" si="17"/>
        <v>149913</v>
      </c>
      <c r="F283" s="126">
        <f t="shared" si="18"/>
        <v>0.24128301862498311</v>
      </c>
      <c r="G283" s="127">
        <v>621316</v>
      </c>
    </row>
    <row r="284" spans="2:7">
      <c r="B284" s="129" t="s">
        <v>22</v>
      </c>
      <c r="C284" s="127">
        <v>260</v>
      </c>
      <c r="D284" s="127">
        <v>89717</v>
      </c>
      <c r="E284" s="131">
        <f t="shared" si="17"/>
        <v>89977</v>
      </c>
      <c r="F284" s="126">
        <f t="shared" si="18"/>
        <v>0.17709951009626834</v>
      </c>
      <c r="G284" s="127">
        <v>508059</v>
      </c>
    </row>
    <row r="285" spans="2:7" ht="15.75" customHeight="1">
      <c r="B285" s="129" t="s">
        <v>23</v>
      </c>
      <c r="C285" s="127">
        <v>184</v>
      </c>
      <c r="D285" s="127">
        <v>18693</v>
      </c>
      <c r="E285" s="131">
        <f t="shared" si="17"/>
        <v>18877</v>
      </c>
      <c r="F285" s="126">
        <f t="shared" si="18"/>
        <v>0.72612224487440857</v>
      </c>
      <c r="G285" s="127">
        <v>25997</v>
      </c>
    </row>
    <row r="286" spans="2:7">
      <c r="B286" s="129" t="s">
        <v>24</v>
      </c>
      <c r="C286" s="127">
        <v>7256</v>
      </c>
      <c r="D286" s="127">
        <v>1429986</v>
      </c>
      <c r="E286" s="131">
        <f t="shared" si="17"/>
        <v>1437242</v>
      </c>
      <c r="F286" s="126">
        <f t="shared" si="18"/>
        <v>0.38115011577109703</v>
      </c>
      <c r="G286" s="127">
        <v>3770803</v>
      </c>
    </row>
    <row r="287" spans="2:7">
      <c r="B287" s="129" t="s">
        <v>25</v>
      </c>
      <c r="C287" s="127">
        <v>340</v>
      </c>
      <c r="D287" s="127">
        <v>106151</v>
      </c>
      <c r="E287" s="131">
        <f t="shared" si="17"/>
        <v>106491</v>
      </c>
      <c r="F287" s="126">
        <f t="shared" si="18"/>
        <v>0.25850906557460618</v>
      </c>
      <c r="G287" s="127">
        <v>411943</v>
      </c>
    </row>
    <row r="288" spans="2:7">
      <c r="B288" s="129" t="s">
        <v>26</v>
      </c>
      <c r="C288" s="127">
        <v>932</v>
      </c>
      <c r="D288" s="127">
        <v>116957</v>
      </c>
      <c r="E288" s="131">
        <f t="shared" si="17"/>
        <v>117889</v>
      </c>
      <c r="F288" s="126">
        <f t="shared" si="18"/>
        <v>0.25384790959673392</v>
      </c>
      <c r="G288" s="127">
        <v>464408</v>
      </c>
    </row>
    <row r="289" spans="2:7">
      <c r="B289" s="129" t="s">
        <v>27</v>
      </c>
      <c r="C289" s="127">
        <v>128</v>
      </c>
      <c r="D289" s="127">
        <v>79423</v>
      </c>
      <c r="E289" s="131">
        <f t="shared" si="17"/>
        <v>79551</v>
      </c>
      <c r="F289" s="126">
        <f t="shared" si="18"/>
        <v>9.8837202078847608E-2</v>
      </c>
      <c r="G289" s="127">
        <v>804869</v>
      </c>
    </row>
    <row r="290" spans="2:7">
      <c r="B290" s="129" t="s">
        <v>28</v>
      </c>
      <c r="C290" s="127">
        <v>576</v>
      </c>
      <c r="D290" s="127">
        <v>182429</v>
      </c>
      <c r="E290" s="131">
        <f t="shared" si="17"/>
        <v>183005</v>
      </c>
      <c r="F290" s="126">
        <f t="shared" si="18"/>
        <v>0.12916109689358404</v>
      </c>
      <c r="G290" s="127">
        <v>1416874</v>
      </c>
    </row>
    <row r="291" spans="2:7">
      <c r="B291" s="129" t="s">
        <v>29</v>
      </c>
      <c r="C291" s="127">
        <v>8</v>
      </c>
      <c r="D291" s="127">
        <v>31788</v>
      </c>
      <c r="E291" s="131">
        <f t="shared" si="17"/>
        <v>31796</v>
      </c>
      <c r="F291" s="126">
        <f t="shared" si="18"/>
        <v>0.20776810685067565</v>
      </c>
      <c r="G291" s="127">
        <v>153036</v>
      </c>
    </row>
    <row r="292" spans="2:7">
      <c r="B292" s="129" t="s">
        <v>30</v>
      </c>
      <c r="C292" s="127">
        <v>32</v>
      </c>
      <c r="D292" s="127">
        <v>34969</v>
      </c>
      <c r="E292" s="131">
        <f t="shared" si="17"/>
        <v>35001</v>
      </c>
      <c r="F292" s="126">
        <f t="shared" si="18"/>
        <v>0.32629184573362296</v>
      </c>
      <c r="G292" s="127">
        <v>107269</v>
      </c>
    </row>
    <row r="293" spans="2:7">
      <c r="B293" s="132" t="s">
        <v>31</v>
      </c>
      <c r="C293" s="127">
        <v>20</v>
      </c>
      <c r="D293" s="127">
        <v>28791</v>
      </c>
      <c r="E293" s="131">
        <f t="shared" si="17"/>
        <v>28811</v>
      </c>
      <c r="F293" s="126">
        <f t="shared" si="18"/>
        <v>0.20419720186542306</v>
      </c>
      <c r="G293" s="127">
        <v>141094</v>
      </c>
    </row>
    <row r="294" spans="2:7">
      <c r="B294" s="129" t="s">
        <v>32</v>
      </c>
      <c r="C294" s="127">
        <v>32</v>
      </c>
      <c r="D294" s="127">
        <v>37785</v>
      </c>
      <c r="E294" s="131">
        <f t="shared" si="17"/>
        <v>37817</v>
      </c>
      <c r="F294" s="126">
        <f t="shared" si="18"/>
        <v>0.43554424315017221</v>
      </c>
      <c r="G294" s="127">
        <v>86827</v>
      </c>
    </row>
    <row r="295" spans="2:7">
      <c r="B295" s="129" t="s">
        <v>33</v>
      </c>
      <c r="C295" s="127">
        <v>30528</v>
      </c>
      <c r="D295" s="127">
        <v>2069983</v>
      </c>
      <c r="E295" s="131">
        <f>SUM(C295:D295)</f>
        <v>2100511</v>
      </c>
      <c r="F295" s="126">
        <f t="shared" si="18"/>
        <v>0.7882280141636383</v>
      </c>
      <c r="G295" s="127">
        <v>2664852</v>
      </c>
    </row>
    <row r="296" spans="2:7">
      <c r="B296" s="129" t="s">
        <v>34</v>
      </c>
      <c r="C296" s="127">
        <v>176</v>
      </c>
      <c r="D296" s="127">
        <v>52478</v>
      </c>
      <c r="E296" s="131">
        <f t="shared" ref="E296:E301" si="19">SUM(C296:D296)</f>
        <v>52654</v>
      </c>
      <c r="F296" s="126">
        <f t="shared" si="18"/>
        <v>0.16489724847642132</v>
      </c>
      <c r="G296" s="127">
        <v>319314</v>
      </c>
    </row>
    <row r="297" spans="2:7">
      <c r="B297" s="129" t="s">
        <v>35</v>
      </c>
      <c r="C297" s="127">
        <v>356</v>
      </c>
      <c r="D297" s="127">
        <v>96251</v>
      </c>
      <c r="E297" s="131">
        <f t="shared" si="19"/>
        <v>96607</v>
      </c>
      <c r="F297" s="126">
        <f t="shared" si="18"/>
        <v>0.22727208567019233</v>
      </c>
      <c r="G297" s="127">
        <v>425072</v>
      </c>
    </row>
    <row r="298" spans="2:7">
      <c r="B298" s="129" t="s">
        <v>36</v>
      </c>
      <c r="C298" s="127">
        <v>128</v>
      </c>
      <c r="D298" s="127">
        <v>34070</v>
      </c>
      <c r="E298" s="131">
        <f t="shared" si="19"/>
        <v>34198</v>
      </c>
      <c r="F298" s="126">
        <f t="shared" si="18"/>
        <v>0.18733805540490941</v>
      </c>
      <c r="G298" s="127">
        <v>182547</v>
      </c>
    </row>
    <row r="299" spans="2:7">
      <c r="B299" s="129" t="s">
        <v>37</v>
      </c>
      <c r="C299" s="127">
        <v>636</v>
      </c>
      <c r="D299" s="127">
        <v>161093</v>
      </c>
      <c r="E299" s="131">
        <f t="shared" si="19"/>
        <v>161729</v>
      </c>
      <c r="F299" s="126">
        <f t="shared" si="18"/>
        <v>0.30986425512755422</v>
      </c>
      <c r="G299" s="127">
        <v>521935</v>
      </c>
    </row>
    <row r="300" spans="2:7">
      <c r="B300" s="129" t="s">
        <v>38</v>
      </c>
      <c r="C300" s="127">
        <v>52</v>
      </c>
      <c r="D300" s="127">
        <v>22160</v>
      </c>
      <c r="E300" s="131">
        <f t="shared" si="19"/>
        <v>22212</v>
      </c>
      <c r="F300" s="126">
        <f t="shared" si="18"/>
        <v>0.23498545358370801</v>
      </c>
      <c r="G300" s="127">
        <v>94525</v>
      </c>
    </row>
    <row r="301" spans="2:7">
      <c r="B301" s="145" t="s">
        <v>39</v>
      </c>
      <c r="C301" s="146">
        <f>SUM(C277:C300)</f>
        <v>44420</v>
      </c>
      <c r="D301" s="146">
        <f>SUM(D277:D300)</f>
        <v>5308251</v>
      </c>
      <c r="E301" s="147">
        <f t="shared" si="19"/>
        <v>5352671</v>
      </c>
      <c r="F301" s="148">
        <f>+E301/G301</f>
        <v>0.35808446951137768</v>
      </c>
      <c r="G301" s="149">
        <f>SUM(G277:G300)</f>
        <v>14948068</v>
      </c>
    </row>
    <row r="302" spans="2:7">
      <c r="B302" s="319" t="s">
        <v>107</v>
      </c>
      <c r="C302" s="320"/>
      <c r="D302" s="320"/>
      <c r="E302" s="320"/>
      <c r="F302" s="320"/>
      <c r="G302" s="320"/>
    </row>
    <row r="306" spans="2:32" ht="54.75" customHeight="1">
      <c r="B306" s="311" t="s">
        <v>168</v>
      </c>
      <c r="C306" s="312"/>
      <c r="D306" s="312"/>
      <c r="E306" s="312"/>
      <c r="F306" s="120"/>
      <c r="G306" s="121"/>
      <c r="AA306" s="20"/>
      <c r="AB306" s="20"/>
      <c r="AC306" s="20"/>
      <c r="AD306" s="20"/>
      <c r="AE306" s="20"/>
      <c r="AF306" s="20"/>
    </row>
    <row r="307" spans="2:32" ht="14.25">
      <c r="B307" s="309" t="s">
        <v>126</v>
      </c>
      <c r="C307" s="310"/>
      <c r="D307" s="122"/>
      <c r="E307" s="122"/>
      <c r="F307" s="122"/>
      <c r="G307" s="123"/>
      <c r="AA307" s="20"/>
      <c r="AB307" s="20"/>
      <c r="AC307" s="20"/>
      <c r="AD307" s="20"/>
      <c r="AE307" s="20"/>
      <c r="AF307" s="20"/>
    </row>
    <row r="308" spans="2:32" ht="14.25">
      <c r="B308" s="90"/>
      <c r="C308" s="94"/>
      <c r="D308" s="95"/>
      <c r="E308" s="95"/>
      <c r="F308" s="106"/>
      <c r="G308" s="107"/>
      <c r="AA308" s="20"/>
      <c r="AB308" s="20"/>
      <c r="AC308" s="20"/>
      <c r="AD308" s="20"/>
      <c r="AE308" s="20"/>
      <c r="AF308" s="20"/>
    </row>
    <row r="309" spans="2:32" ht="38.25">
      <c r="B309" s="143" t="s">
        <v>14</v>
      </c>
      <c r="C309" s="144" t="s">
        <v>59</v>
      </c>
      <c r="D309" s="144" t="s">
        <v>80</v>
      </c>
      <c r="E309" s="144" t="s">
        <v>39</v>
      </c>
      <c r="F309" s="144" t="s">
        <v>10</v>
      </c>
      <c r="G309" s="144" t="s">
        <v>122</v>
      </c>
    </row>
    <row r="310" spans="2:32">
      <c r="B310" s="129" t="s">
        <v>15</v>
      </c>
      <c r="C310" s="127">
        <v>1280</v>
      </c>
      <c r="D310" s="127">
        <v>256716</v>
      </c>
      <c r="E310" s="131">
        <f t="shared" ref="E310:E327" si="20">SUM(C310:D310)</f>
        <v>257996</v>
      </c>
      <c r="F310" s="126">
        <f t="shared" ref="F310:F333" si="21">+E310/G310</f>
        <v>0.33451625994650253</v>
      </c>
      <c r="G310" s="127">
        <v>771251</v>
      </c>
    </row>
    <row r="311" spans="2:32">
      <c r="B311" s="129" t="s">
        <v>16</v>
      </c>
      <c r="C311" s="127">
        <v>52</v>
      </c>
      <c r="D311" s="127">
        <v>42246</v>
      </c>
      <c r="E311" s="131">
        <f t="shared" si="20"/>
        <v>42298</v>
      </c>
      <c r="F311" s="126">
        <f t="shared" si="21"/>
        <v>0.2155685571003384</v>
      </c>
      <c r="G311" s="127">
        <v>196216</v>
      </c>
    </row>
    <row r="312" spans="2:32">
      <c r="B312" s="129" t="s">
        <v>17</v>
      </c>
      <c r="C312" s="127">
        <v>216</v>
      </c>
      <c r="D312" s="127">
        <v>55704</v>
      </c>
      <c r="E312" s="131">
        <f t="shared" si="20"/>
        <v>55920</v>
      </c>
      <c r="F312" s="126">
        <f t="shared" si="21"/>
        <v>0.22741876448818577</v>
      </c>
      <c r="G312" s="127">
        <v>245890</v>
      </c>
    </row>
    <row r="313" spans="2:32">
      <c r="B313" s="129" t="s">
        <v>18</v>
      </c>
      <c r="C313" s="127">
        <v>72</v>
      </c>
      <c r="D313" s="127">
        <v>35154</v>
      </c>
      <c r="E313" s="131">
        <f t="shared" si="20"/>
        <v>35226</v>
      </c>
      <c r="F313" s="126">
        <f t="shared" si="21"/>
        <v>0.2007717166420637</v>
      </c>
      <c r="G313" s="127">
        <v>175453</v>
      </c>
    </row>
    <row r="314" spans="2:32">
      <c r="B314" s="129" t="s">
        <v>19</v>
      </c>
      <c r="C314" s="127">
        <v>200</v>
      </c>
      <c r="D314" s="127">
        <v>165216</v>
      </c>
      <c r="E314" s="131">
        <f t="shared" si="20"/>
        <v>165416</v>
      </c>
      <c r="F314" s="126">
        <f t="shared" si="21"/>
        <v>0.33900333642109404</v>
      </c>
      <c r="G314" s="127">
        <v>487948</v>
      </c>
    </row>
    <row r="315" spans="2:32">
      <c r="B315" s="129" t="s">
        <v>20</v>
      </c>
      <c r="C315" s="127">
        <v>132</v>
      </c>
      <c r="D315" s="127">
        <v>108693</v>
      </c>
      <c r="E315" s="131">
        <f t="shared" si="20"/>
        <v>108825</v>
      </c>
      <c r="F315" s="126">
        <f t="shared" si="21"/>
        <v>0.24762838789539193</v>
      </c>
      <c r="G315" s="127">
        <v>439469</v>
      </c>
    </row>
    <row r="316" spans="2:32">
      <c r="B316" s="129" t="s">
        <v>55</v>
      </c>
      <c r="C316" s="127">
        <v>443</v>
      </c>
      <c r="D316" s="127">
        <v>165871</v>
      </c>
      <c r="E316" s="131">
        <f t="shared" si="20"/>
        <v>166314</v>
      </c>
      <c r="F316" s="126">
        <f t="shared" si="21"/>
        <v>0.2573126015316779</v>
      </c>
      <c r="G316" s="127">
        <v>646350</v>
      </c>
    </row>
    <row r="317" spans="2:32">
      <c r="B317" s="129" t="s">
        <v>22</v>
      </c>
      <c r="C317" s="127">
        <v>232</v>
      </c>
      <c r="D317" s="127">
        <v>106061</v>
      </c>
      <c r="E317" s="131">
        <f t="shared" si="20"/>
        <v>106293</v>
      </c>
      <c r="F317" s="126">
        <f t="shared" si="21"/>
        <v>0.18524753872939356</v>
      </c>
      <c r="G317" s="127">
        <v>573789</v>
      </c>
    </row>
    <row r="318" spans="2:32">
      <c r="B318" s="129" t="s">
        <v>23</v>
      </c>
      <c r="C318" s="127">
        <v>152</v>
      </c>
      <c r="D318" s="127">
        <v>20111</v>
      </c>
      <c r="E318" s="131">
        <f t="shared" si="20"/>
        <v>20263</v>
      </c>
      <c r="F318" s="126">
        <f t="shared" si="21"/>
        <v>0.73782907912464046</v>
      </c>
      <c r="G318" s="127">
        <v>27463</v>
      </c>
    </row>
    <row r="319" spans="2:32">
      <c r="B319" s="129" t="s">
        <v>24</v>
      </c>
      <c r="C319" s="127">
        <v>4872</v>
      </c>
      <c r="D319" s="127">
        <v>1558278</v>
      </c>
      <c r="E319" s="131">
        <f t="shared" si="20"/>
        <v>1563150</v>
      </c>
      <c r="F319" s="126">
        <f t="shared" si="21"/>
        <v>0.39903037011301712</v>
      </c>
      <c r="G319" s="127">
        <v>3917371</v>
      </c>
    </row>
    <row r="320" spans="2:32">
      <c r="B320" s="129" t="s">
        <v>25</v>
      </c>
      <c r="C320" s="127">
        <v>312</v>
      </c>
      <c r="D320" s="127">
        <v>127291</v>
      </c>
      <c r="E320" s="131">
        <f t="shared" si="20"/>
        <v>127603</v>
      </c>
      <c r="F320" s="126">
        <f t="shared" si="21"/>
        <v>0.29827514066053767</v>
      </c>
      <c r="G320" s="127">
        <v>427803</v>
      </c>
    </row>
    <row r="321" spans="2:7">
      <c r="B321" s="129" t="s">
        <v>26</v>
      </c>
      <c r="C321" s="127">
        <v>1168</v>
      </c>
      <c r="D321" s="127">
        <v>135566</v>
      </c>
      <c r="E321" s="131">
        <f t="shared" si="20"/>
        <v>136734</v>
      </c>
      <c r="F321" s="126">
        <f t="shared" si="21"/>
        <v>0.28465197614264448</v>
      </c>
      <c r="G321" s="127">
        <v>480355</v>
      </c>
    </row>
    <row r="322" spans="2:7">
      <c r="B322" s="129" t="s">
        <v>27</v>
      </c>
      <c r="C322" s="127">
        <v>124</v>
      </c>
      <c r="D322" s="127">
        <v>96530</v>
      </c>
      <c r="E322" s="131">
        <f t="shared" si="20"/>
        <v>96654</v>
      </c>
      <c r="F322" s="126">
        <f t="shared" si="21"/>
        <v>0.11606242254820023</v>
      </c>
      <c r="G322" s="127">
        <v>832776</v>
      </c>
    </row>
    <row r="323" spans="2:7">
      <c r="B323" s="129" t="s">
        <v>28</v>
      </c>
      <c r="C323" s="127">
        <v>588</v>
      </c>
      <c r="D323" s="127">
        <v>230963</v>
      </c>
      <c r="E323" s="131">
        <f t="shared" si="20"/>
        <v>231551</v>
      </c>
      <c r="F323" s="126">
        <f t="shared" si="21"/>
        <v>0.15906691223295183</v>
      </c>
      <c r="G323" s="127">
        <v>1455683</v>
      </c>
    </row>
    <row r="324" spans="2:7">
      <c r="B324" s="129" t="s">
        <v>29</v>
      </c>
      <c r="C324" s="127">
        <v>8</v>
      </c>
      <c r="D324" s="127">
        <v>41701</v>
      </c>
      <c r="E324" s="131">
        <f t="shared" si="20"/>
        <v>41709</v>
      </c>
      <c r="F324" s="126">
        <f t="shared" si="21"/>
        <v>0.25580967451103054</v>
      </c>
      <c r="G324" s="127">
        <v>163047</v>
      </c>
    </row>
    <row r="325" spans="2:7">
      <c r="B325" s="129" t="s">
        <v>30</v>
      </c>
      <c r="C325" s="127">
        <v>24</v>
      </c>
      <c r="D325" s="127">
        <v>43429</v>
      </c>
      <c r="E325" s="131">
        <f t="shared" si="20"/>
        <v>43453</v>
      </c>
      <c r="F325" s="126">
        <f t="shared" si="21"/>
        <v>0.38517041173602801</v>
      </c>
      <c r="G325" s="127">
        <v>112815</v>
      </c>
    </row>
    <row r="326" spans="2:7">
      <c r="B326" s="132" t="s">
        <v>31</v>
      </c>
      <c r="C326" s="127">
        <v>12</v>
      </c>
      <c r="D326" s="127">
        <v>38087</v>
      </c>
      <c r="E326" s="131">
        <f t="shared" si="20"/>
        <v>38099</v>
      </c>
      <c r="F326" s="126">
        <f t="shared" si="21"/>
        <v>0.26442948362021101</v>
      </c>
      <c r="G326" s="127">
        <v>144080</v>
      </c>
    </row>
    <row r="327" spans="2:7">
      <c r="B327" s="129" t="s">
        <v>32</v>
      </c>
      <c r="C327" s="127">
        <v>32</v>
      </c>
      <c r="D327" s="127">
        <v>45566</v>
      </c>
      <c r="E327" s="131">
        <f t="shared" si="20"/>
        <v>45598</v>
      </c>
      <c r="F327" s="126">
        <f t="shared" si="21"/>
        <v>0.49365581153646282</v>
      </c>
      <c r="G327" s="127">
        <v>92368</v>
      </c>
    </row>
    <row r="328" spans="2:7">
      <c r="B328" s="129" t="s">
        <v>33</v>
      </c>
      <c r="C328" s="127">
        <v>24392</v>
      </c>
      <c r="D328" s="127">
        <v>2243255</v>
      </c>
      <c r="E328" s="131">
        <f>SUM(C328:D328)</f>
        <v>2267647</v>
      </c>
      <c r="F328" s="126">
        <f t="shared" si="21"/>
        <v>0.81179585525875364</v>
      </c>
      <c r="G328" s="127">
        <v>2793371</v>
      </c>
    </row>
    <row r="329" spans="2:7">
      <c r="B329" s="129" t="s">
        <v>34</v>
      </c>
      <c r="C329" s="127">
        <v>40</v>
      </c>
      <c r="D329" s="127">
        <v>59115</v>
      </c>
      <c r="E329" s="131">
        <f t="shared" ref="E329:E334" si="22">SUM(C329:D329)</f>
        <v>59155</v>
      </c>
      <c r="F329" s="126">
        <f t="shared" si="21"/>
        <v>0.17589478723435889</v>
      </c>
      <c r="G329" s="127">
        <v>336309</v>
      </c>
    </row>
    <row r="330" spans="2:7">
      <c r="B330" s="129" t="s">
        <v>35</v>
      </c>
      <c r="C330" s="127">
        <v>320</v>
      </c>
      <c r="D330" s="127">
        <v>118997</v>
      </c>
      <c r="E330" s="131">
        <f t="shared" si="22"/>
        <v>119317</v>
      </c>
      <c r="F330" s="126">
        <f t="shared" si="21"/>
        <v>0.30045880800572122</v>
      </c>
      <c r="G330" s="127">
        <v>397116</v>
      </c>
    </row>
    <row r="331" spans="2:7">
      <c r="B331" s="129" t="s">
        <v>36</v>
      </c>
      <c r="C331" s="127">
        <v>60</v>
      </c>
      <c r="D331" s="127">
        <v>40062</v>
      </c>
      <c r="E331" s="131">
        <f t="shared" si="22"/>
        <v>40122</v>
      </c>
      <c r="F331" s="126">
        <f t="shared" si="21"/>
        <v>0.20884692262846674</v>
      </c>
      <c r="G331" s="127">
        <v>192112</v>
      </c>
    </row>
    <row r="332" spans="2:7">
      <c r="B332" s="129" t="s">
        <v>37</v>
      </c>
      <c r="C332" s="127">
        <v>564</v>
      </c>
      <c r="D332" s="127">
        <v>214049</v>
      </c>
      <c r="E332" s="131">
        <f t="shared" si="22"/>
        <v>214613</v>
      </c>
      <c r="F332" s="126">
        <f t="shared" si="21"/>
        <v>0.39814223910833413</v>
      </c>
      <c r="G332" s="127">
        <v>539036</v>
      </c>
    </row>
    <row r="333" spans="2:7">
      <c r="B333" s="129" t="s">
        <v>38</v>
      </c>
      <c r="C333" s="127">
        <v>484</v>
      </c>
      <c r="D333" s="127">
        <v>24880</v>
      </c>
      <c r="E333" s="131">
        <f t="shared" si="22"/>
        <v>25364</v>
      </c>
      <c r="F333" s="126">
        <f t="shared" si="21"/>
        <v>0.25162948045119493</v>
      </c>
      <c r="G333" s="127">
        <v>100799</v>
      </c>
    </row>
    <row r="334" spans="2:7">
      <c r="B334" s="145" t="s">
        <v>39</v>
      </c>
      <c r="C334" s="146">
        <f>SUM(C310:C333)</f>
        <v>35779</v>
      </c>
      <c r="D334" s="146">
        <f>SUM(D310:D333)</f>
        <v>5973541</v>
      </c>
      <c r="E334" s="147">
        <f t="shared" si="22"/>
        <v>6009320</v>
      </c>
      <c r="F334" s="148">
        <f>+E334/G334</f>
        <v>0.38647953195312584</v>
      </c>
      <c r="G334" s="149">
        <f>SUM(G310:G333)</f>
        <v>15548870</v>
      </c>
    </row>
    <row r="335" spans="2:7" ht="15">
      <c r="B335" s="317" t="s">
        <v>107</v>
      </c>
      <c r="C335" s="318"/>
      <c r="D335" s="318"/>
      <c r="E335" s="318"/>
      <c r="F335" s="318"/>
      <c r="G335" s="318"/>
    </row>
    <row r="339" spans="2:7" ht="52.5" customHeight="1">
      <c r="B339" s="311" t="s">
        <v>169</v>
      </c>
      <c r="C339" s="312"/>
      <c r="D339" s="312"/>
      <c r="E339" s="312"/>
      <c r="F339" s="120"/>
      <c r="G339" s="121"/>
    </row>
    <row r="340" spans="2:7" ht="14.25">
      <c r="B340" s="309" t="s">
        <v>166</v>
      </c>
      <c r="C340" s="310"/>
      <c r="D340" s="122"/>
      <c r="E340" s="122"/>
      <c r="F340" s="122"/>
      <c r="G340" s="123"/>
    </row>
    <row r="341" spans="2:7" ht="14.25">
      <c r="B341" s="90"/>
      <c r="C341" s="94"/>
      <c r="D341" s="95"/>
      <c r="E341" s="95"/>
      <c r="F341" s="106"/>
      <c r="G341" s="107"/>
    </row>
    <row r="342" spans="2:7" ht="38.25">
      <c r="B342" s="143" t="s">
        <v>14</v>
      </c>
      <c r="C342" s="144" t="s">
        <v>59</v>
      </c>
      <c r="D342" s="144" t="s">
        <v>80</v>
      </c>
      <c r="E342" s="144" t="s">
        <v>39</v>
      </c>
      <c r="F342" s="144" t="s">
        <v>10</v>
      </c>
      <c r="G342" s="144" t="s">
        <v>170</v>
      </c>
    </row>
    <row r="343" spans="2:7">
      <c r="B343" s="129" t="s">
        <v>15</v>
      </c>
      <c r="C343" s="127">
        <v>1108</v>
      </c>
      <c r="D343" s="127">
        <v>266855</v>
      </c>
      <c r="E343" s="131">
        <f t="shared" ref="E343:E360" si="23">SUM(C343:D343)</f>
        <v>267963</v>
      </c>
      <c r="F343" s="126">
        <f t="shared" ref="F343:F366" si="24">+E343/G343</f>
        <v>0.34584483619791767</v>
      </c>
      <c r="G343" s="127">
        <v>774807</v>
      </c>
    </row>
    <row r="344" spans="2:7">
      <c r="B344" s="129" t="s">
        <v>16</v>
      </c>
      <c r="C344" s="127">
        <v>40</v>
      </c>
      <c r="D344" s="127">
        <v>46212</v>
      </c>
      <c r="E344" s="131">
        <f t="shared" si="23"/>
        <v>46252</v>
      </c>
      <c r="F344" s="126">
        <f t="shared" si="24"/>
        <v>0.23512307207417876</v>
      </c>
      <c r="G344" s="127">
        <v>196714</v>
      </c>
    </row>
    <row r="345" spans="2:7">
      <c r="B345" s="129" t="s">
        <v>17</v>
      </c>
      <c r="C345" s="127">
        <v>216</v>
      </c>
      <c r="D345" s="127">
        <v>62463</v>
      </c>
      <c r="E345" s="131">
        <f t="shared" si="23"/>
        <v>62679</v>
      </c>
      <c r="F345" s="126">
        <f t="shared" si="24"/>
        <v>0.2537344247164266</v>
      </c>
      <c r="G345" s="127">
        <v>247026</v>
      </c>
    </row>
    <row r="346" spans="2:7">
      <c r="B346" s="129" t="s">
        <v>18</v>
      </c>
      <c r="C346" s="127">
        <v>84</v>
      </c>
      <c r="D346" s="127">
        <v>39067</v>
      </c>
      <c r="E346" s="131">
        <f t="shared" si="23"/>
        <v>39151</v>
      </c>
      <c r="F346" s="126">
        <f t="shared" si="24"/>
        <v>0.22263101628605222</v>
      </c>
      <c r="G346" s="127">
        <v>175856</v>
      </c>
    </row>
    <row r="347" spans="2:7">
      <c r="B347" s="129" t="s">
        <v>19</v>
      </c>
      <c r="C347" s="127">
        <v>192</v>
      </c>
      <c r="D347" s="127">
        <v>180228</v>
      </c>
      <c r="E347" s="131">
        <f t="shared" si="23"/>
        <v>180420</v>
      </c>
      <c r="F347" s="126">
        <f t="shared" si="24"/>
        <v>0.36879339843055331</v>
      </c>
      <c r="G347" s="127">
        <v>489217</v>
      </c>
    </row>
    <row r="348" spans="2:7">
      <c r="B348" s="129" t="s">
        <v>20</v>
      </c>
      <c r="C348" s="127">
        <v>132</v>
      </c>
      <c r="D348" s="127">
        <v>126162</v>
      </c>
      <c r="E348" s="131">
        <f t="shared" si="23"/>
        <v>126294</v>
      </c>
      <c r="F348" s="126">
        <f t="shared" si="24"/>
        <v>0.28630823917735176</v>
      </c>
      <c r="G348" s="127">
        <v>441112</v>
      </c>
    </row>
    <row r="349" spans="2:7">
      <c r="B349" s="129" t="s">
        <v>55</v>
      </c>
      <c r="C349" s="127">
        <v>439</v>
      </c>
      <c r="D349" s="127">
        <v>186341</v>
      </c>
      <c r="E349" s="131">
        <f t="shared" si="23"/>
        <v>186780</v>
      </c>
      <c r="F349" s="126">
        <f t="shared" si="24"/>
        <v>0.2879297055649761</v>
      </c>
      <c r="G349" s="127">
        <v>648700</v>
      </c>
    </row>
    <row r="350" spans="2:7">
      <c r="B350" s="129" t="s">
        <v>22</v>
      </c>
      <c r="C350" s="127">
        <v>212</v>
      </c>
      <c r="D350" s="127">
        <v>108044</v>
      </c>
      <c r="E350" s="131">
        <f t="shared" si="23"/>
        <v>108256</v>
      </c>
      <c r="F350" s="126">
        <f t="shared" si="24"/>
        <v>0.18788051288103352</v>
      </c>
      <c r="G350" s="127">
        <v>576196</v>
      </c>
    </row>
    <row r="351" spans="2:7">
      <c r="B351" s="129" t="s">
        <v>23</v>
      </c>
      <c r="C351" s="127">
        <v>152</v>
      </c>
      <c r="D351" s="127">
        <v>21125</v>
      </c>
      <c r="E351" s="131">
        <f t="shared" si="23"/>
        <v>21277</v>
      </c>
      <c r="F351" s="126">
        <f t="shared" si="24"/>
        <v>0.76973446205050289</v>
      </c>
      <c r="G351" s="127">
        <v>27642</v>
      </c>
    </row>
    <row r="352" spans="2:7">
      <c r="B352" s="129" t="s">
        <v>24</v>
      </c>
      <c r="C352" s="127">
        <v>4836</v>
      </c>
      <c r="D352" s="127">
        <v>1639568</v>
      </c>
      <c r="E352" s="131">
        <f t="shared" si="23"/>
        <v>1644404</v>
      </c>
      <c r="F352" s="126">
        <f t="shared" si="24"/>
        <v>0.41812965496759147</v>
      </c>
      <c r="G352" s="127">
        <v>3932761</v>
      </c>
    </row>
    <row r="353" spans="2:7">
      <c r="B353" s="129" t="s">
        <v>25</v>
      </c>
      <c r="C353" s="127">
        <v>312</v>
      </c>
      <c r="D353" s="127">
        <v>132275</v>
      </c>
      <c r="E353" s="131">
        <f t="shared" si="23"/>
        <v>132587</v>
      </c>
      <c r="F353" s="126">
        <f t="shared" si="24"/>
        <v>0.30878493093578463</v>
      </c>
      <c r="G353" s="127">
        <v>429383</v>
      </c>
    </row>
    <row r="354" spans="2:7">
      <c r="B354" s="129" t="s">
        <v>26</v>
      </c>
      <c r="C354" s="127">
        <v>1172</v>
      </c>
      <c r="D354" s="127">
        <v>151315</v>
      </c>
      <c r="E354" s="131">
        <f t="shared" si="23"/>
        <v>152487</v>
      </c>
      <c r="F354" s="126">
        <f t="shared" si="24"/>
        <v>0.31652921554259811</v>
      </c>
      <c r="G354" s="127">
        <v>481747</v>
      </c>
    </row>
    <row r="355" spans="2:7">
      <c r="B355" s="129" t="s">
        <v>27</v>
      </c>
      <c r="C355" s="127">
        <v>120</v>
      </c>
      <c r="D355" s="127">
        <v>110647</v>
      </c>
      <c r="E355" s="131">
        <f t="shared" si="23"/>
        <v>110767</v>
      </c>
      <c r="F355" s="126">
        <f t="shared" si="24"/>
        <v>0.13253239815117263</v>
      </c>
      <c r="G355" s="127">
        <v>835773</v>
      </c>
    </row>
    <row r="356" spans="2:7">
      <c r="B356" s="129" t="s">
        <v>28</v>
      </c>
      <c r="C356" s="127">
        <v>588</v>
      </c>
      <c r="D356" s="127">
        <v>249246</v>
      </c>
      <c r="E356" s="131">
        <f t="shared" si="23"/>
        <v>249834</v>
      </c>
      <c r="F356" s="126">
        <f t="shared" si="24"/>
        <v>0.17117873890367333</v>
      </c>
      <c r="G356" s="127">
        <v>1459492</v>
      </c>
    </row>
    <row r="357" spans="2:7">
      <c r="B357" s="129" t="s">
        <v>29</v>
      </c>
      <c r="C357" s="127">
        <v>12</v>
      </c>
      <c r="D357" s="127">
        <v>48281</v>
      </c>
      <c r="E357" s="131">
        <f t="shared" si="23"/>
        <v>48293</v>
      </c>
      <c r="F357" s="126">
        <f t="shared" si="24"/>
        <v>0.29420580333481572</v>
      </c>
      <c r="G357" s="127">
        <v>164147</v>
      </c>
    </row>
    <row r="358" spans="2:7">
      <c r="B358" s="129" t="s">
        <v>30</v>
      </c>
      <c r="C358" s="127">
        <v>20</v>
      </c>
      <c r="D358" s="127">
        <v>48320</v>
      </c>
      <c r="E358" s="131">
        <f t="shared" si="23"/>
        <v>48340</v>
      </c>
      <c r="F358" s="126">
        <f t="shared" si="24"/>
        <v>0.42598565360686652</v>
      </c>
      <c r="G358" s="127">
        <v>113478</v>
      </c>
    </row>
    <row r="359" spans="2:7">
      <c r="B359" s="132" t="s">
        <v>31</v>
      </c>
      <c r="C359" s="127">
        <v>12</v>
      </c>
      <c r="D359" s="127">
        <v>44577</v>
      </c>
      <c r="E359" s="131">
        <f t="shared" si="23"/>
        <v>44589</v>
      </c>
      <c r="F359" s="126">
        <f t="shared" si="24"/>
        <v>0.30806273317673066</v>
      </c>
      <c r="G359" s="127">
        <v>144740</v>
      </c>
    </row>
    <row r="360" spans="2:7">
      <c r="B360" s="129" t="s">
        <v>32</v>
      </c>
      <c r="C360" s="127">
        <v>32</v>
      </c>
      <c r="D360" s="127">
        <v>47677</v>
      </c>
      <c r="E360" s="131">
        <f t="shared" si="23"/>
        <v>47709</v>
      </c>
      <c r="F360" s="126">
        <f t="shared" si="24"/>
        <v>0.51280149619502124</v>
      </c>
      <c r="G360" s="127">
        <v>93036</v>
      </c>
    </row>
    <row r="361" spans="2:7">
      <c r="B361" s="129" t="s">
        <v>33</v>
      </c>
      <c r="C361" s="127">
        <v>21444</v>
      </c>
      <c r="D361" s="127">
        <v>2283855</v>
      </c>
      <c r="E361" s="131">
        <f>SUM(C361:D361)</f>
        <v>2305299</v>
      </c>
      <c r="F361" s="126">
        <f t="shared" si="24"/>
        <v>0.82115907688756606</v>
      </c>
      <c r="G361" s="127">
        <v>2807372</v>
      </c>
    </row>
    <row r="362" spans="2:7">
      <c r="B362" s="129" t="s">
        <v>34</v>
      </c>
      <c r="C362" s="127">
        <v>40</v>
      </c>
      <c r="D362" s="127">
        <v>63085</v>
      </c>
      <c r="E362" s="131">
        <f t="shared" ref="E362:E367" si="25">SUM(C362:D362)</f>
        <v>63125</v>
      </c>
      <c r="F362" s="126">
        <f t="shared" si="24"/>
        <v>0.18657157550644024</v>
      </c>
      <c r="G362" s="127">
        <v>338342</v>
      </c>
    </row>
    <row r="363" spans="2:7">
      <c r="B363" s="129" t="s">
        <v>35</v>
      </c>
      <c r="C363" s="127">
        <v>316</v>
      </c>
      <c r="D363" s="127">
        <v>121869</v>
      </c>
      <c r="E363" s="131">
        <f t="shared" si="25"/>
        <v>122185</v>
      </c>
      <c r="F363" s="126">
        <f t="shared" si="24"/>
        <v>0.30615287473252184</v>
      </c>
      <c r="G363" s="127">
        <v>399098</v>
      </c>
    </row>
    <row r="364" spans="2:7">
      <c r="B364" s="129" t="s">
        <v>36</v>
      </c>
      <c r="C364" s="127">
        <v>64</v>
      </c>
      <c r="D364" s="127">
        <v>44292</v>
      </c>
      <c r="E364" s="131">
        <f t="shared" si="25"/>
        <v>44356</v>
      </c>
      <c r="F364" s="126">
        <f t="shared" si="24"/>
        <v>0.22943391541835637</v>
      </c>
      <c r="G364" s="127">
        <v>193328</v>
      </c>
    </row>
    <row r="365" spans="2:7">
      <c r="B365" s="129" t="s">
        <v>37</v>
      </c>
      <c r="C365" s="127">
        <v>540</v>
      </c>
      <c r="D365" s="127">
        <v>222317</v>
      </c>
      <c r="E365" s="131">
        <f t="shared" si="25"/>
        <v>222857</v>
      </c>
      <c r="F365" s="126">
        <f t="shared" si="24"/>
        <v>0.41214785443879559</v>
      </c>
      <c r="G365" s="127">
        <v>540721</v>
      </c>
    </row>
    <row r="366" spans="2:7">
      <c r="B366" s="129" t="s">
        <v>38</v>
      </c>
      <c r="C366" s="127">
        <v>484</v>
      </c>
      <c r="D366" s="127">
        <v>30787</v>
      </c>
      <c r="E366" s="131">
        <f t="shared" si="25"/>
        <v>31271</v>
      </c>
      <c r="F366" s="126">
        <f t="shared" si="24"/>
        <v>0.30831041044297869</v>
      </c>
      <c r="G366" s="127">
        <v>101427</v>
      </c>
    </row>
    <row r="367" spans="2:7">
      <c r="B367" s="145" t="s">
        <v>39</v>
      </c>
      <c r="C367" s="146">
        <f>SUM(C343:C366)</f>
        <v>32567</v>
      </c>
      <c r="D367" s="146">
        <f>SUM(D343:D366)</f>
        <v>6274608</v>
      </c>
      <c r="E367" s="147">
        <f t="shared" si="25"/>
        <v>6307175</v>
      </c>
      <c r="F367" s="148">
        <f>+E367/G367</f>
        <v>0.40399234825006092</v>
      </c>
      <c r="G367" s="149">
        <f>SUM(G343:G366)</f>
        <v>15612115</v>
      </c>
    </row>
    <row r="368" spans="2:7" ht="15">
      <c r="B368" s="317" t="s">
        <v>107</v>
      </c>
      <c r="C368" s="318"/>
      <c r="D368" s="318"/>
      <c r="E368" s="318"/>
      <c r="F368" s="318"/>
      <c r="G368" s="318"/>
    </row>
    <row r="373" spans="2:7" ht="69.75" customHeight="1">
      <c r="B373" s="311" t="s">
        <v>177</v>
      </c>
      <c r="C373" s="312"/>
      <c r="D373" s="312"/>
      <c r="E373" s="312"/>
      <c r="F373" s="120"/>
      <c r="G373" s="121"/>
    </row>
    <row r="374" spans="2:7" ht="14.25">
      <c r="B374" s="309" t="s">
        <v>174</v>
      </c>
      <c r="C374" s="310"/>
      <c r="D374" s="122"/>
      <c r="E374" s="122"/>
      <c r="F374" s="122"/>
      <c r="G374" s="123"/>
    </row>
    <row r="375" spans="2:7" ht="14.25">
      <c r="B375" s="90"/>
      <c r="C375" s="94"/>
      <c r="D375" s="95"/>
      <c r="E375" s="95"/>
      <c r="F375" s="106"/>
      <c r="G375" s="107"/>
    </row>
    <row r="376" spans="2:7" ht="38.25">
      <c r="B376" s="143" t="s">
        <v>14</v>
      </c>
      <c r="C376" s="144" t="s">
        <v>59</v>
      </c>
      <c r="D376" s="144" t="s">
        <v>80</v>
      </c>
      <c r="E376" s="144" t="s">
        <v>39</v>
      </c>
      <c r="F376" s="144" t="s">
        <v>10</v>
      </c>
      <c r="G376" s="144" t="s">
        <v>178</v>
      </c>
    </row>
    <row r="377" spans="2:7">
      <c r="B377" s="129" t="s">
        <v>15</v>
      </c>
      <c r="C377" s="127">
        <v>972</v>
      </c>
      <c r="D377" s="127">
        <v>274308</v>
      </c>
      <c r="E377" s="131">
        <f t="shared" ref="E377:E394" si="26">SUM(C377:D377)</f>
        <v>275280</v>
      </c>
      <c r="F377" s="126">
        <f t="shared" ref="F377:F400" si="27">+E377/G377</f>
        <v>0.35366532067942591</v>
      </c>
      <c r="G377" s="127">
        <v>778363</v>
      </c>
    </row>
    <row r="378" spans="2:7">
      <c r="B378" s="129" t="s">
        <v>16</v>
      </c>
      <c r="C378" s="127">
        <v>48</v>
      </c>
      <c r="D378" s="127">
        <v>49835</v>
      </c>
      <c r="E378" s="131">
        <f t="shared" si="26"/>
        <v>49883</v>
      </c>
      <c r="F378" s="126">
        <f t="shared" si="27"/>
        <v>0.252942600745649</v>
      </c>
      <c r="G378" s="127">
        <v>197210.75</v>
      </c>
    </row>
    <row r="379" spans="2:7">
      <c r="B379" s="129" t="s">
        <v>17</v>
      </c>
      <c r="C379" s="289">
        <v>0</v>
      </c>
      <c r="D379" s="127">
        <v>69193</v>
      </c>
      <c r="E379" s="131">
        <f t="shared" si="26"/>
        <v>69193</v>
      </c>
      <c r="F379" s="126">
        <f t="shared" si="27"/>
        <v>0.27882274126198187</v>
      </c>
      <c r="G379" s="127">
        <v>248161.25</v>
      </c>
    </row>
    <row r="380" spans="2:7">
      <c r="B380" s="129" t="s">
        <v>18</v>
      </c>
      <c r="C380" s="127">
        <v>68</v>
      </c>
      <c r="D380" s="127">
        <v>44169</v>
      </c>
      <c r="E380" s="131">
        <f t="shared" si="26"/>
        <v>44237</v>
      </c>
      <c r="F380" s="126">
        <f t="shared" si="27"/>
        <v>0.25097725506215285</v>
      </c>
      <c r="G380" s="127">
        <v>176259</v>
      </c>
    </row>
    <row r="381" spans="2:7">
      <c r="B381" s="129" t="s">
        <v>19</v>
      </c>
      <c r="C381" s="127">
        <v>192</v>
      </c>
      <c r="D381" s="127">
        <v>189918</v>
      </c>
      <c r="E381" s="131">
        <f t="shared" si="26"/>
        <v>190110</v>
      </c>
      <c r="F381" s="126">
        <f t="shared" si="27"/>
        <v>0.3875961485041074</v>
      </c>
      <c r="G381" s="127">
        <v>490484.75</v>
      </c>
    </row>
    <row r="382" spans="2:7">
      <c r="B382" s="129" t="s">
        <v>20</v>
      </c>
      <c r="C382" s="127">
        <v>132</v>
      </c>
      <c r="D382" s="127">
        <v>131087</v>
      </c>
      <c r="E382" s="131">
        <f t="shared" si="26"/>
        <v>131219</v>
      </c>
      <c r="F382" s="126">
        <f t="shared" si="27"/>
        <v>0.29636932389244613</v>
      </c>
      <c r="G382" s="127">
        <v>442755</v>
      </c>
    </row>
    <row r="383" spans="2:7">
      <c r="B383" s="129" t="s">
        <v>55</v>
      </c>
      <c r="C383" s="127">
        <v>27</v>
      </c>
      <c r="D383" s="127">
        <v>202271</v>
      </c>
      <c r="E383" s="131">
        <f t="shared" si="26"/>
        <v>202298</v>
      </c>
      <c r="F383" s="126">
        <f t="shared" si="27"/>
        <v>0.31072575071039088</v>
      </c>
      <c r="G383" s="127">
        <v>651050</v>
      </c>
    </row>
    <row r="384" spans="2:7">
      <c r="B384" s="129" t="s">
        <v>22</v>
      </c>
      <c r="C384" s="127">
        <v>188</v>
      </c>
      <c r="D384" s="127">
        <v>112134</v>
      </c>
      <c r="E384" s="131">
        <f t="shared" si="26"/>
        <v>112322</v>
      </c>
      <c r="F384" s="126">
        <f t="shared" si="27"/>
        <v>0.19412619706430834</v>
      </c>
      <c r="G384" s="127">
        <v>578603</v>
      </c>
    </row>
    <row r="385" spans="2:7">
      <c r="B385" s="129" t="s">
        <v>23</v>
      </c>
      <c r="C385" s="127">
        <v>52</v>
      </c>
      <c r="D385" s="127">
        <v>20871</v>
      </c>
      <c r="E385" s="131">
        <f t="shared" si="26"/>
        <v>20923</v>
      </c>
      <c r="F385" s="126">
        <f t="shared" si="27"/>
        <v>0.75205779806620898</v>
      </c>
      <c r="G385" s="127">
        <v>27821</v>
      </c>
    </row>
    <row r="386" spans="2:7">
      <c r="B386" s="129" t="s">
        <v>24</v>
      </c>
      <c r="C386" s="127">
        <v>1892</v>
      </c>
      <c r="D386" s="127">
        <v>1715595</v>
      </c>
      <c r="E386" s="131">
        <f t="shared" si="26"/>
        <v>1717487</v>
      </c>
      <c r="F386" s="126">
        <f t="shared" si="27"/>
        <v>0.43501046439206603</v>
      </c>
      <c r="G386" s="127">
        <v>3948151</v>
      </c>
    </row>
    <row r="387" spans="2:7">
      <c r="B387" s="129" t="s">
        <v>25</v>
      </c>
      <c r="C387" s="127">
        <v>284</v>
      </c>
      <c r="D387" s="127">
        <v>145031</v>
      </c>
      <c r="E387" s="131">
        <f t="shared" si="26"/>
        <v>145315</v>
      </c>
      <c r="F387" s="126">
        <f t="shared" si="27"/>
        <v>0.33718671904548653</v>
      </c>
      <c r="G387" s="127">
        <v>430963</v>
      </c>
    </row>
    <row r="388" spans="2:7">
      <c r="B388" s="129" t="s">
        <v>26</v>
      </c>
      <c r="C388" s="127">
        <v>824</v>
      </c>
      <c r="D388" s="127">
        <v>156770</v>
      </c>
      <c r="E388" s="131">
        <f t="shared" si="26"/>
        <v>157594</v>
      </c>
      <c r="F388" s="126">
        <f t="shared" si="27"/>
        <v>0.32618854560629967</v>
      </c>
      <c r="G388" s="127">
        <v>483137.75</v>
      </c>
    </row>
    <row r="389" spans="2:7">
      <c r="B389" s="129" t="s">
        <v>27</v>
      </c>
      <c r="C389" s="127">
        <v>4</v>
      </c>
      <c r="D389" s="127">
        <v>120374</v>
      </c>
      <c r="E389" s="131">
        <f t="shared" si="26"/>
        <v>120378</v>
      </c>
      <c r="F389" s="126">
        <f t="shared" si="27"/>
        <v>0.14351729317929826</v>
      </c>
      <c r="G389" s="127">
        <v>838770</v>
      </c>
    </row>
    <row r="390" spans="2:7">
      <c r="B390" s="129" t="s">
        <v>28</v>
      </c>
      <c r="C390" s="127">
        <v>244</v>
      </c>
      <c r="D390" s="127">
        <v>270032</v>
      </c>
      <c r="E390" s="131">
        <f t="shared" si="26"/>
        <v>270276</v>
      </c>
      <c r="F390" s="126">
        <f t="shared" si="27"/>
        <v>0.1847028790717429</v>
      </c>
      <c r="G390" s="127">
        <v>1463301.5</v>
      </c>
    </row>
    <row r="391" spans="2:7">
      <c r="B391" s="129" t="s">
        <v>29</v>
      </c>
      <c r="C391" s="289">
        <v>0</v>
      </c>
      <c r="D391" s="127">
        <v>53253</v>
      </c>
      <c r="E391" s="131">
        <f t="shared" si="26"/>
        <v>53253</v>
      </c>
      <c r="F391" s="126">
        <f t="shared" si="27"/>
        <v>0.32226547430115449</v>
      </c>
      <c r="G391" s="127">
        <v>165245.75</v>
      </c>
    </row>
    <row r="392" spans="2:7">
      <c r="B392" s="129" t="s">
        <v>30</v>
      </c>
      <c r="C392" s="127">
        <v>24</v>
      </c>
      <c r="D392" s="127">
        <v>51374</v>
      </c>
      <c r="E392" s="131">
        <f t="shared" si="26"/>
        <v>51398</v>
      </c>
      <c r="F392" s="126">
        <f t="shared" si="27"/>
        <v>0.45030072322511983</v>
      </c>
      <c r="G392" s="127">
        <v>114141.49999999997</v>
      </c>
    </row>
    <row r="393" spans="2:7">
      <c r="B393" s="132" t="s">
        <v>31</v>
      </c>
      <c r="C393" s="127">
        <v>12</v>
      </c>
      <c r="D393" s="127">
        <v>48045</v>
      </c>
      <c r="E393" s="131">
        <f t="shared" si="26"/>
        <v>48057</v>
      </c>
      <c r="F393" s="126">
        <f t="shared" si="27"/>
        <v>0.33051865989219303</v>
      </c>
      <c r="G393" s="127">
        <v>145398.75</v>
      </c>
    </row>
    <row r="394" spans="2:7">
      <c r="B394" s="129" t="s">
        <v>32</v>
      </c>
      <c r="C394" s="127">
        <v>32</v>
      </c>
      <c r="D394" s="127">
        <v>49931</v>
      </c>
      <c r="E394" s="131">
        <f t="shared" si="26"/>
        <v>49963</v>
      </c>
      <c r="F394" s="126">
        <f t="shared" si="27"/>
        <v>0.53319744516005096</v>
      </c>
      <c r="G394" s="127">
        <v>93704.5</v>
      </c>
    </row>
    <row r="395" spans="2:7">
      <c r="B395" s="129" t="s">
        <v>33</v>
      </c>
      <c r="C395" s="127">
        <v>25540</v>
      </c>
      <c r="D395" s="127">
        <v>2358256</v>
      </c>
      <c r="E395" s="131">
        <f>SUM(C395:D395)</f>
        <v>2383796</v>
      </c>
      <c r="F395" s="126">
        <f t="shared" si="27"/>
        <v>0.84490658756567838</v>
      </c>
      <c r="G395" s="127">
        <v>2821372.25</v>
      </c>
    </row>
    <row r="396" spans="2:7">
      <c r="B396" s="129" t="s">
        <v>34</v>
      </c>
      <c r="C396" s="289">
        <v>0</v>
      </c>
      <c r="D396" s="127">
        <v>70900</v>
      </c>
      <c r="E396" s="131">
        <f t="shared" ref="E396:E401" si="28">SUM(C396:D396)</f>
        <v>70900</v>
      </c>
      <c r="F396" s="126">
        <f t="shared" si="27"/>
        <v>0.20829966948218875</v>
      </c>
      <c r="G396" s="127">
        <v>340375</v>
      </c>
    </row>
    <row r="397" spans="2:7">
      <c r="B397" s="129" t="s">
        <v>35</v>
      </c>
      <c r="C397" s="127">
        <v>344</v>
      </c>
      <c r="D397" s="127">
        <v>134700</v>
      </c>
      <c r="E397" s="131">
        <f t="shared" si="28"/>
        <v>135044</v>
      </c>
      <c r="F397" s="126">
        <f t="shared" si="27"/>
        <v>0.33670048780731049</v>
      </c>
      <c r="G397" s="127">
        <v>401080.5</v>
      </c>
    </row>
    <row r="398" spans="2:7">
      <c r="B398" s="129" t="s">
        <v>36</v>
      </c>
      <c r="C398" s="127">
        <v>52</v>
      </c>
      <c r="D398" s="127">
        <v>49813</v>
      </c>
      <c r="E398" s="131">
        <f t="shared" si="28"/>
        <v>49865</v>
      </c>
      <c r="F398" s="126">
        <f t="shared" si="27"/>
        <v>0.25631832510251579</v>
      </c>
      <c r="G398" s="127">
        <v>194543.25</v>
      </c>
    </row>
    <row r="399" spans="2:7">
      <c r="B399" s="129" t="s">
        <v>37</v>
      </c>
      <c r="C399" s="127">
        <v>512</v>
      </c>
      <c r="D399" s="127">
        <v>231885</v>
      </c>
      <c r="E399" s="131">
        <f t="shared" si="28"/>
        <v>232397</v>
      </c>
      <c r="F399" s="126">
        <f t="shared" si="27"/>
        <v>0.4284563986060238</v>
      </c>
      <c r="G399" s="127">
        <v>542405.25</v>
      </c>
    </row>
    <row r="400" spans="2:7">
      <c r="B400" s="129" t="s">
        <v>38</v>
      </c>
      <c r="C400" s="127">
        <v>456</v>
      </c>
      <c r="D400" s="127">
        <v>32796</v>
      </c>
      <c r="E400" s="131">
        <f t="shared" si="28"/>
        <v>33252</v>
      </c>
      <c r="F400" s="126">
        <f t="shared" si="27"/>
        <v>0.32582271411143937</v>
      </c>
      <c r="G400" s="127">
        <v>102055.5</v>
      </c>
    </row>
    <row r="401" spans="2:26">
      <c r="B401" s="145" t="s">
        <v>39</v>
      </c>
      <c r="C401" s="146">
        <f>SUM(C377:C400)</f>
        <v>31899</v>
      </c>
      <c r="D401" s="146">
        <f>SUM(D377:D400)</f>
        <v>6582541</v>
      </c>
      <c r="E401" s="147">
        <f t="shared" si="28"/>
        <v>6614440</v>
      </c>
      <c r="F401" s="148">
        <f>+E401/G401</f>
        <v>0.42196433436037556</v>
      </c>
      <c r="G401" s="149">
        <f>SUM(G377:G400)</f>
        <v>15675353.25</v>
      </c>
    </row>
    <row r="402" spans="2:26" ht="15">
      <c r="B402" s="317" t="s">
        <v>107</v>
      </c>
      <c r="C402" s="318"/>
      <c r="D402" s="318"/>
      <c r="E402" s="318"/>
      <c r="F402" s="318"/>
      <c r="G402" s="318"/>
    </row>
    <row r="405" spans="2:26">
      <c r="B405" s="297"/>
      <c r="C405" s="298"/>
      <c r="D405" s="298"/>
      <c r="E405" s="298"/>
    </row>
    <row r="406" spans="2:26">
      <c r="B406" s="98"/>
      <c r="C406" s="25"/>
      <c r="D406" s="25"/>
      <c r="E406" s="25"/>
    </row>
    <row r="407" spans="2:26" ht="51" customHeight="1">
      <c r="B407" s="311" t="s">
        <v>177</v>
      </c>
      <c r="C407" s="312"/>
      <c r="D407" s="312"/>
      <c r="E407" s="312"/>
      <c r="F407" s="120"/>
      <c r="G407" s="121"/>
      <c r="I407" s="307" t="s">
        <v>153</v>
      </c>
      <c r="J407" s="308"/>
      <c r="K407" s="308"/>
      <c r="L407" s="308"/>
      <c r="M407" s="308"/>
      <c r="N407" s="308"/>
      <c r="O407" s="258"/>
      <c r="P407" s="258"/>
      <c r="Q407" s="258"/>
      <c r="R407" s="245"/>
      <c r="S407" s="245"/>
      <c r="T407" s="245"/>
      <c r="U407" s="245"/>
      <c r="V407" s="120"/>
      <c r="W407" s="120"/>
      <c r="X407" s="120"/>
      <c r="Y407" s="120"/>
      <c r="Z407" s="121"/>
    </row>
    <row r="408" spans="2:26" ht="27" customHeight="1">
      <c r="B408" s="309" t="s">
        <v>180</v>
      </c>
      <c r="C408" s="310"/>
      <c r="D408" s="122"/>
      <c r="E408" s="122"/>
      <c r="F408" s="122"/>
      <c r="G408" s="123"/>
      <c r="I408" s="309" t="s">
        <v>174</v>
      </c>
      <c r="J408" s="310"/>
      <c r="K408" s="310"/>
      <c r="L408" s="241"/>
      <c r="M408" s="241"/>
      <c r="N408" s="240"/>
      <c r="O408" s="240"/>
      <c r="P408" s="246"/>
      <c r="Q408" s="246"/>
      <c r="R408" s="246"/>
      <c r="S408" s="246"/>
      <c r="T408" s="246"/>
      <c r="U408" s="246"/>
      <c r="V408" s="122"/>
      <c r="W408" s="122"/>
      <c r="X408" s="122"/>
      <c r="Y408" s="122"/>
      <c r="Z408" s="123"/>
    </row>
    <row r="409" spans="2:26" ht="15">
      <c r="B409" s="90"/>
      <c r="C409" s="94"/>
      <c r="D409" s="95"/>
      <c r="E409" s="95"/>
      <c r="F409" s="106"/>
      <c r="G409" s="107"/>
      <c r="I409" s="243"/>
      <c r="J409" s="244"/>
      <c r="K409" s="244"/>
      <c r="L409" s="244"/>
      <c r="M409" s="244"/>
      <c r="N409" s="244"/>
      <c r="O409" s="244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8"/>
    </row>
    <row r="410" spans="2:26" ht="38.25">
      <c r="B410" s="143" t="s">
        <v>14</v>
      </c>
      <c r="C410" s="144" t="s">
        <v>59</v>
      </c>
      <c r="D410" s="144" t="s">
        <v>80</v>
      </c>
      <c r="E410" s="144" t="s">
        <v>39</v>
      </c>
      <c r="F410" s="144" t="s">
        <v>10</v>
      </c>
      <c r="G410" s="144" t="s">
        <v>187</v>
      </c>
    </row>
    <row r="411" spans="2:26">
      <c r="B411" s="129" t="s">
        <v>15</v>
      </c>
      <c r="C411" s="127">
        <v>812</v>
      </c>
      <c r="D411" s="127">
        <v>277894</v>
      </c>
      <c r="E411" s="131">
        <f t="shared" ref="E411:E428" si="29">SUM(C411:D411)</f>
        <v>278706</v>
      </c>
      <c r="F411" s="126">
        <f t="shared" ref="F411:F434" si="30">+E411/G411</f>
        <v>0.35643845462253765</v>
      </c>
      <c r="G411" s="127">
        <v>781919</v>
      </c>
    </row>
    <row r="412" spans="2:26">
      <c r="B412" s="129" t="s">
        <v>16</v>
      </c>
      <c r="C412" s="127">
        <v>40</v>
      </c>
      <c r="D412" s="127">
        <v>51605</v>
      </c>
      <c r="E412" s="131">
        <f t="shared" si="29"/>
        <v>51645</v>
      </c>
      <c r="F412" s="126">
        <f t="shared" si="30"/>
        <v>0.26121856475205857</v>
      </c>
      <c r="G412" s="127">
        <v>197708</v>
      </c>
    </row>
    <row r="413" spans="2:26">
      <c r="B413" s="129" t="s">
        <v>17</v>
      </c>
      <c r="C413" s="289">
        <v>0</v>
      </c>
      <c r="D413" s="127">
        <v>68451</v>
      </c>
      <c r="E413" s="131">
        <f t="shared" si="29"/>
        <v>68451</v>
      </c>
      <c r="F413" s="126">
        <f t="shared" si="30"/>
        <v>0.27457610801574028</v>
      </c>
      <c r="G413" s="127">
        <v>249297</v>
      </c>
    </row>
    <row r="414" spans="2:26">
      <c r="B414" s="129" t="s">
        <v>18</v>
      </c>
      <c r="C414" s="127">
        <v>60</v>
      </c>
      <c r="D414" s="127">
        <v>44949</v>
      </c>
      <c r="E414" s="131">
        <f t="shared" si="29"/>
        <v>45009</v>
      </c>
      <c r="F414" s="126">
        <f t="shared" si="30"/>
        <v>0.25477465442483388</v>
      </c>
      <c r="G414" s="127">
        <v>176662</v>
      </c>
    </row>
    <row r="415" spans="2:26">
      <c r="B415" s="129" t="s">
        <v>19</v>
      </c>
      <c r="C415" s="127">
        <v>180</v>
      </c>
      <c r="D415" s="127">
        <v>191008</v>
      </c>
      <c r="E415" s="131">
        <f t="shared" si="29"/>
        <v>191188</v>
      </c>
      <c r="F415" s="126">
        <f t="shared" si="30"/>
        <v>0.38878868049610271</v>
      </c>
      <c r="G415" s="127">
        <v>491753</v>
      </c>
    </row>
    <row r="416" spans="2:26">
      <c r="B416" s="129" t="s">
        <v>20</v>
      </c>
      <c r="C416" s="127">
        <v>116</v>
      </c>
      <c r="D416" s="127">
        <v>130867</v>
      </c>
      <c r="E416" s="131">
        <f t="shared" si="29"/>
        <v>130983</v>
      </c>
      <c r="F416" s="126">
        <f t="shared" si="30"/>
        <v>0.29474255059653731</v>
      </c>
      <c r="G416" s="127">
        <v>444398</v>
      </c>
    </row>
    <row r="417" spans="2:7">
      <c r="B417" s="129" t="s">
        <v>55</v>
      </c>
      <c r="C417" s="127">
        <v>27</v>
      </c>
      <c r="D417" s="127">
        <v>205927</v>
      </c>
      <c r="E417" s="131">
        <f t="shared" si="29"/>
        <v>205954</v>
      </c>
      <c r="F417" s="126">
        <f t="shared" si="30"/>
        <v>0.31520355065809613</v>
      </c>
      <c r="G417" s="127">
        <v>653400</v>
      </c>
    </row>
    <row r="418" spans="2:7">
      <c r="B418" s="129" t="s">
        <v>22</v>
      </c>
      <c r="C418" s="127">
        <v>172</v>
      </c>
      <c r="D418" s="127">
        <v>115394</v>
      </c>
      <c r="E418" s="131">
        <f t="shared" si="29"/>
        <v>115566</v>
      </c>
      <c r="F418" s="126">
        <f t="shared" si="30"/>
        <v>0.198905354468942</v>
      </c>
      <c r="G418" s="127">
        <v>581010</v>
      </c>
    </row>
    <row r="419" spans="2:7">
      <c r="B419" s="129" t="s">
        <v>23</v>
      </c>
      <c r="C419" s="127">
        <v>44</v>
      </c>
      <c r="D419" s="127">
        <v>20866</v>
      </c>
      <c r="E419" s="131">
        <f t="shared" si="29"/>
        <v>20910</v>
      </c>
      <c r="F419" s="126">
        <f t="shared" si="30"/>
        <v>0.74678571428571427</v>
      </c>
      <c r="G419" s="127">
        <v>28000</v>
      </c>
    </row>
    <row r="420" spans="2:7">
      <c r="B420" s="129" t="s">
        <v>24</v>
      </c>
      <c r="C420" s="127">
        <v>1716</v>
      </c>
      <c r="D420" s="127">
        <v>1740773</v>
      </c>
      <c r="E420" s="131">
        <f t="shared" si="29"/>
        <v>1742489</v>
      </c>
      <c r="F420" s="126">
        <f t="shared" si="30"/>
        <v>0.43962936172478095</v>
      </c>
      <c r="G420" s="127">
        <v>3963541</v>
      </c>
    </row>
    <row r="421" spans="2:7">
      <c r="B421" s="129" t="s">
        <v>25</v>
      </c>
      <c r="C421" s="127">
        <v>288</v>
      </c>
      <c r="D421" s="127">
        <v>149552</v>
      </c>
      <c r="E421" s="131">
        <f t="shared" si="29"/>
        <v>149840</v>
      </c>
      <c r="F421" s="126">
        <f t="shared" si="30"/>
        <v>0.34641642565016656</v>
      </c>
      <c r="G421" s="127">
        <v>432543</v>
      </c>
    </row>
    <row r="422" spans="2:7">
      <c r="B422" s="129" t="s">
        <v>26</v>
      </c>
      <c r="C422" s="127">
        <v>824</v>
      </c>
      <c r="D422" s="127">
        <v>157258</v>
      </c>
      <c r="E422" s="131">
        <f t="shared" si="29"/>
        <v>158082</v>
      </c>
      <c r="F422" s="126">
        <f t="shared" si="30"/>
        <v>0.32625910936187513</v>
      </c>
      <c r="G422" s="127">
        <v>484529</v>
      </c>
    </row>
    <row r="423" spans="2:7">
      <c r="B423" s="129" t="s">
        <v>27</v>
      </c>
      <c r="C423" s="127">
        <v>4</v>
      </c>
      <c r="D423" s="127">
        <v>120630</v>
      </c>
      <c r="E423" s="131">
        <f t="shared" si="29"/>
        <v>120634</v>
      </c>
      <c r="F423" s="126">
        <f t="shared" si="30"/>
        <v>0.14331044101277432</v>
      </c>
      <c r="G423" s="127">
        <v>841767</v>
      </c>
    </row>
    <row r="424" spans="2:7">
      <c r="B424" s="129" t="s">
        <v>28</v>
      </c>
      <c r="C424" s="127">
        <v>240</v>
      </c>
      <c r="D424" s="127">
        <v>284362</v>
      </c>
      <c r="E424" s="131">
        <f t="shared" si="29"/>
        <v>284602</v>
      </c>
      <c r="F424" s="126">
        <f t="shared" si="30"/>
        <v>0.19398804862072466</v>
      </c>
      <c r="G424" s="127">
        <v>1467111</v>
      </c>
    </row>
    <row r="425" spans="2:7">
      <c r="B425" s="129" t="s">
        <v>29</v>
      </c>
      <c r="C425" s="289">
        <v>0</v>
      </c>
      <c r="D425" s="127">
        <v>49683</v>
      </c>
      <c r="E425" s="131">
        <f t="shared" si="29"/>
        <v>49683</v>
      </c>
      <c r="F425" s="126">
        <f t="shared" si="30"/>
        <v>0.29867444167242779</v>
      </c>
      <c r="G425" s="127">
        <v>166345</v>
      </c>
    </row>
    <row r="426" spans="2:7">
      <c r="B426" s="129" t="s">
        <v>30</v>
      </c>
      <c r="C426" s="127">
        <v>20</v>
      </c>
      <c r="D426" s="127">
        <v>50832</v>
      </c>
      <c r="E426" s="131">
        <f t="shared" si="29"/>
        <v>50852</v>
      </c>
      <c r="F426" s="126">
        <f t="shared" si="30"/>
        <v>0.44294238055833807</v>
      </c>
      <c r="G426" s="127">
        <v>114805</v>
      </c>
    </row>
    <row r="427" spans="2:7">
      <c r="B427" s="132" t="s">
        <v>31</v>
      </c>
      <c r="C427" s="127">
        <v>8</v>
      </c>
      <c r="D427" s="127">
        <v>48668</v>
      </c>
      <c r="E427" s="131">
        <f t="shared" si="29"/>
        <v>48676</v>
      </c>
      <c r="F427" s="126">
        <f t="shared" si="30"/>
        <v>0.33326486738145122</v>
      </c>
      <c r="G427" s="127">
        <v>146058</v>
      </c>
    </row>
    <row r="428" spans="2:7">
      <c r="B428" s="129" t="s">
        <v>32</v>
      </c>
      <c r="C428" s="127">
        <v>32</v>
      </c>
      <c r="D428" s="127">
        <v>50176</v>
      </c>
      <c r="E428" s="131">
        <f t="shared" si="29"/>
        <v>50208</v>
      </c>
      <c r="F428" s="126">
        <f t="shared" si="30"/>
        <v>0.53201657253663659</v>
      </c>
      <c r="G428" s="127">
        <v>94373</v>
      </c>
    </row>
    <row r="429" spans="2:7">
      <c r="B429" s="129" t="s">
        <v>33</v>
      </c>
      <c r="C429" s="127">
        <v>23052</v>
      </c>
      <c r="D429" s="127">
        <v>2361273</v>
      </c>
      <c r="E429" s="131">
        <f>SUM(C429:D429)</f>
        <v>2384325</v>
      </c>
      <c r="F429" s="126">
        <f t="shared" si="30"/>
        <v>0.84092110632357719</v>
      </c>
      <c r="G429" s="127">
        <v>2835373</v>
      </c>
    </row>
    <row r="430" spans="2:7">
      <c r="B430" s="129" t="s">
        <v>34</v>
      </c>
      <c r="C430" s="289">
        <v>0</v>
      </c>
      <c r="D430" s="127">
        <v>73853</v>
      </c>
      <c r="E430" s="131">
        <f t="shared" ref="E430:E435" si="31">SUM(C430:D430)</f>
        <v>73853</v>
      </c>
      <c r="F430" s="126">
        <f t="shared" si="30"/>
        <v>0.21568713347818977</v>
      </c>
      <c r="G430" s="127">
        <v>342408</v>
      </c>
    </row>
    <row r="431" spans="2:7">
      <c r="B431" s="129" t="s">
        <v>35</v>
      </c>
      <c r="C431" s="127">
        <v>288</v>
      </c>
      <c r="D431" s="127">
        <v>141091</v>
      </c>
      <c r="E431" s="131">
        <f t="shared" si="31"/>
        <v>141379</v>
      </c>
      <c r="F431" s="126">
        <f t="shared" si="30"/>
        <v>0.3507615434807958</v>
      </c>
      <c r="G431" s="127">
        <v>403063</v>
      </c>
    </row>
    <row r="432" spans="2:7">
      <c r="B432" s="129" t="s">
        <v>36</v>
      </c>
      <c r="C432" s="127">
        <v>52</v>
      </c>
      <c r="D432" s="127">
        <v>50752</v>
      </c>
      <c r="E432" s="131">
        <f t="shared" si="31"/>
        <v>50804</v>
      </c>
      <c r="F432" s="126">
        <f t="shared" si="30"/>
        <v>0.25952318922757062</v>
      </c>
      <c r="G432" s="127">
        <v>195759</v>
      </c>
    </row>
    <row r="433" spans="2:7">
      <c r="B433" s="129" t="s">
        <v>37</v>
      </c>
      <c r="C433" s="127">
        <v>492</v>
      </c>
      <c r="D433" s="127">
        <v>235898</v>
      </c>
      <c r="E433" s="131">
        <f t="shared" si="31"/>
        <v>236390</v>
      </c>
      <c r="F433" s="126">
        <f t="shared" si="30"/>
        <v>0.43446856218640301</v>
      </c>
      <c r="G433" s="127">
        <v>544090</v>
      </c>
    </row>
    <row r="434" spans="2:7">
      <c r="B434" s="129" t="s">
        <v>38</v>
      </c>
      <c r="C434" s="127">
        <v>432</v>
      </c>
      <c r="D434" s="127">
        <v>32242</v>
      </c>
      <c r="E434" s="131">
        <f t="shared" si="31"/>
        <v>32674</v>
      </c>
      <c r="F434" s="126">
        <f t="shared" si="30"/>
        <v>0.31819952475556074</v>
      </c>
      <c r="G434" s="127">
        <v>102684</v>
      </c>
    </row>
    <row r="435" spans="2:7">
      <c r="B435" s="145" t="s">
        <v>39</v>
      </c>
      <c r="C435" s="146">
        <f>SUM(C411:C434)</f>
        <v>28899</v>
      </c>
      <c r="D435" s="146">
        <f>SUM(D411:D434)</f>
        <v>6654004</v>
      </c>
      <c r="E435" s="147">
        <f t="shared" si="31"/>
        <v>6682903</v>
      </c>
      <c r="F435" s="148">
        <f>+E435/G435</f>
        <v>0.42461875252404979</v>
      </c>
      <c r="G435" s="149">
        <f>SUM(G411:G434)</f>
        <v>15738596</v>
      </c>
    </row>
    <row r="436" spans="2:7" ht="15">
      <c r="B436" s="317" t="s">
        <v>107</v>
      </c>
      <c r="C436" s="318"/>
      <c r="D436" s="318"/>
      <c r="E436" s="318"/>
      <c r="F436" s="318"/>
      <c r="G436" s="318"/>
    </row>
    <row r="439" spans="2:7" ht="12.75" customHeight="1">
      <c r="B439" s="297" t="s">
        <v>182</v>
      </c>
      <c r="C439" s="298"/>
      <c r="D439" s="298"/>
      <c r="E439" s="298"/>
    </row>
    <row r="440" spans="2:7">
      <c r="B440" s="98" t="s">
        <v>108</v>
      </c>
      <c r="C440" s="25"/>
      <c r="D440" s="25"/>
      <c r="E440" s="25"/>
    </row>
  </sheetData>
  <mergeCells count="40">
    <mergeCell ref="B407:E407"/>
    <mergeCell ref="B408:C408"/>
    <mergeCell ref="B436:G436"/>
    <mergeCell ref="B439:E439"/>
    <mergeCell ref="A8:I8"/>
    <mergeCell ref="B43:G44"/>
    <mergeCell ref="B36:D36"/>
    <mergeCell ref="B335:G335"/>
    <mergeCell ref="B302:G302"/>
    <mergeCell ref="B269:G269"/>
    <mergeCell ref="B236:G236"/>
    <mergeCell ref="B175:E175"/>
    <mergeCell ref="B176:C176"/>
    <mergeCell ref="B207:E207"/>
    <mergeCell ref="B208:C208"/>
    <mergeCell ref="B11:D11"/>
    <mergeCell ref="B12:C12"/>
    <mergeCell ref="B47:E47"/>
    <mergeCell ref="B48:C48"/>
    <mergeCell ref="B79:E79"/>
    <mergeCell ref="B405:E405"/>
    <mergeCell ref="B80:C80"/>
    <mergeCell ref="B111:E111"/>
    <mergeCell ref="B112:C112"/>
    <mergeCell ref="B143:E143"/>
    <mergeCell ref="B144:C144"/>
    <mergeCell ref="B307:C307"/>
    <mergeCell ref="B339:E339"/>
    <mergeCell ref="B340:C340"/>
    <mergeCell ref="B368:G368"/>
    <mergeCell ref="B373:E373"/>
    <mergeCell ref="B374:C374"/>
    <mergeCell ref="B402:G402"/>
    <mergeCell ref="I408:K408"/>
    <mergeCell ref="B240:E240"/>
    <mergeCell ref="B241:C241"/>
    <mergeCell ref="B273:E273"/>
    <mergeCell ref="B274:C274"/>
    <mergeCell ref="B306:E306"/>
    <mergeCell ref="I407:N407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zoomScale="60" zoomScaleNormal="60" workbookViewId="0">
      <selection activeCell="B32" sqref="B32:E32"/>
    </sheetView>
  </sheetViews>
  <sheetFormatPr baseColWidth="10" defaultRowHeight="12.75"/>
  <cols>
    <col min="1" max="1" width="6.7109375" style="45" customWidth="1"/>
    <col min="2" max="2" width="27.28515625" customWidth="1"/>
    <col min="3" max="3" width="27.28515625" style="45" customWidth="1"/>
    <col min="4" max="5" width="27.28515625" customWidth="1"/>
  </cols>
  <sheetData>
    <row r="1" spans="1:13" s="45" customFormat="1"/>
    <row r="2" spans="1:13" s="45" customFormat="1" ht="60" customHeight="1">
      <c r="B2" s="303" t="s">
        <v>188</v>
      </c>
      <c r="C2" s="304"/>
      <c r="D2" s="304"/>
      <c r="E2" s="87"/>
    </row>
    <row r="3" spans="1:13" s="45" customFormat="1" ht="14.25">
      <c r="B3" s="305" t="s">
        <v>180</v>
      </c>
      <c r="C3" s="306"/>
      <c r="D3" s="87"/>
      <c r="E3" s="87"/>
    </row>
    <row r="4" spans="1:13" s="45" customFormat="1" ht="14.25">
      <c r="B4" s="90"/>
      <c r="C4" s="94"/>
      <c r="D4" s="95"/>
      <c r="E4" s="96"/>
    </row>
    <row r="5" spans="1:13" ht="32.25" customHeight="1">
      <c r="A5" s="70"/>
      <c r="B5" s="143" t="s">
        <v>14</v>
      </c>
      <c r="C5" s="143" t="s">
        <v>39</v>
      </c>
      <c r="D5" s="152" t="s">
        <v>118</v>
      </c>
      <c r="E5" s="153" t="s">
        <v>91</v>
      </c>
      <c r="F5" s="70"/>
      <c r="G5" s="70"/>
      <c r="H5" s="70"/>
      <c r="I5" s="70"/>
      <c r="J5" s="70"/>
      <c r="K5" s="70"/>
      <c r="L5" s="70"/>
      <c r="M5" s="70"/>
    </row>
    <row r="6" spans="1:13" ht="16.5" customHeight="1">
      <c r="A6" s="70"/>
      <c r="B6" s="129" t="s">
        <v>15</v>
      </c>
      <c r="C6" s="154">
        <v>79115</v>
      </c>
      <c r="D6" s="150">
        <v>56634</v>
      </c>
      <c r="E6" s="151">
        <f>C6-D6</f>
        <v>22481</v>
      </c>
      <c r="F6" s="70"/>
      <c r="G6" s="70"/>
      <c r="H6" s="70"/>
      <c r="I6" s="70"/>
      <c r="J6" s="70"/>
      <c r="K6" s="70"/>
      <c r="L6" s="70"/>
      <c r="M6" s="70"/>
    </row>
    <row r="7" spans="1:13" ht="16.5" customHeight="1">
      <c r="A7" s="70"/>
      <c r="B7" s="129" t="s">
        <v>16</v>
      </c>
      <c r="C7" s="154">
        <v>6007</v>
      </c>
      <c r="D7" s="150">
        <v>37</v>
      </c>
      <c r="E7" s="151">
        <f t="shared" ref="E7:E29" si="0">C7-D7</f>
        <v>5970</v>
      </c>
      <c r="F7" s="70"/>
      <c r="G7" s="70"/>
      <c r="H7" s="70"/>
      <c r="I7" s="70"/>
      <c r="J7" s="70"/>
      <c r="K7" s="70"/>
      <c r="L7" s="70"/>
      <c r="M7" s="70"/>
    </row>
    <row r="8" spans="1:13" ht="16.5" customHeight="1">
      <c r="A8" s="70"/>
      <c r="B8" s="129" t="s">
        <v>17</v>
      </c>
      <c r="C8" s="154">
        <v>10679</v>
      </c>
      <c r="D8" s="150">
        <v>671</v>
      </c>
      <c r="E8" s="151">
        <f t="shared" si="0"/>
        <v>10008</v>
      </c>
      <c r="F8" s="70"/>
      <c r="G8" s="70"/>
      <c r="H8" s="70"/>
      <c r="I8" s="70"/>
      <c r="J8" s="70"/>
      <c r="K8" s="70"/>
      <c r="L8" s="70"/>
      <c r="M8" s="70"/>
    </row>
    <row r="9" spans="1:13" ht="16.5" customHeight="1">
      <c r="A9" s="70"/>
      <c r="B9" s="129" t="s">
        <v>18</v>
      </c>
      <c r="C9" s="154">
        <v>6990</v>
      </c>
      <c r="D9" s="150">
        <v>308</v>
      </c>
      <c r="E9" s="151">
        <f t="shared" si="0"/>
        <v>6682</v>
      </c>
      <c r="F9" s="70"/>
      <c r="G9" s="70"/>
      <c r="H9" s="70"/>
      <c r="I9" s="70"/>
      <c r="J9" s="70"/>
      <c r="K9" s="70"/>
      <c r="L9" s="70"/>
      <c r="M9" s="70"/>
    </row>
    <row r="10" spans="1:13" ht="16.5" customHeight="1">
      <c r="A10" s="70"/>
      <c r="B10" s="129" t="s">
        <v>19</v>
      </c>
      <c r="C10" s="154">
        <v>26387</v>
      </c>
      <c r="D10" s="150">
        <v>128</v>
      </c>
      <c r="E10" s="151">
        <f t="shared" si="0"/>
        <v>26259</v>
      </c>
      <c r="F10" s="70"/>
      <c r="G10" s="70"/>
      <c r="H10" s="70"/>
      <c r="I10" s="70"/>
      <c r="J10" s="70"/>
      <c r="K10" s="70"/>
      <c r="L10" s="70"/>
      <c r="M10" s="70"/>
    </row>
    <row r="11" spans="1:13" ht="16.5" customHeight="1">
      <c r="A11" s="70"/>
      <c r="B11" s="129" t="s">
        <v>20</v>
      </c>
      <c r="C11" s="154">
        <v>16960</v>
      </c>
      <c r="D11" s="150">
        <v>97</v>
      </c>
      <c r="E11" s="151">
        <f t="shared" si="0"/>
        <v>16863</v>
      </c>
      <c r="F11" s="70"/>
      <c r="G11" s="70"/>
      <c r="H11" s="70"/>
      <c r="I11" s="70"/>
      <c r="J11" s="70"/>
      <c r="K11" s="70"/>
      <c r="L11" s="70"/>
      <c r="M11" s="70"/>
    </row>
    <row r="12" spans="1:13" ht="16.5" customHeight="1">
      <c r="A12" s="70"/>
      <c r="B12" s="129" t="s">
        <v>55</v>
      </c>
      <c r="C12" s="154">
        <v>31386</v>
      </c>
      <c r="D12" s="150">
        <v>198</v>
      </c>
      <c r="E12" s="151">
        <f t="shared" si="0"/>
        <v>31188</v>
      </c>
      <c r="F12" s="70"/>
      <c r="G12" s="70"/>
      <c r="H12" s="70"/>
      <c r="I12" s="70"/>
      <c r="J12" s="70"/>
      <c r="K12" s="70"/>
      <c r="L12" s="70"/>
      <c r="M12" s="70"/>
    </row>
    <row r="13" spans="1:13" ht="16.5" customHeight="1">
      <c r="A13" s="70"/>
      <c r="B13" s="129" t="s">
        <v>22</v>
      </c>
      <c r="C13" s="154">
        <v>18978</v>
      </c>
      <c r="D13" s="150">
        <v>114</v>
      </c>
      <c r="E13" s="151">
        <f t="shared" si="0"/>
        <v>18864</v>
      </c>
      <c r="F13" s="70"/>
      <c r="G13" s="70"/>
      <c r="H13" s="70"/>
      <c r="I13" s="70"/>
      <c r="J13" s="70"/>
      <c r="K13" s="70"/>
      <c r="L13" s="70"/>
      <c r="M13" s="70"/>
    </row>
    <row r="14" spans="1:13" ht="16.5" customHeight="1">
      <c r="A14" s="70"/>
      <c r="B14" s="129" t="s">
        <v>23</v>
      </c>
      <c r="C14" s="154">
        <v>2316</v>
      </c>
      <c r="D14" s="150">
        <v>51</v>
      </c>
      <c r="E14" s="151">
        <f t="shared" si="0"/>
        <v>2265</v>
      </c>
      <c r="F14" s="70"/>
      <c r="G14" s="70"/>
      <c r="H14" s="70"/>
      <c r="I14" s="70"/>
      <c r="J14" s="70"/>
      <c r="K14" s="70"/>
      <c r="L14" s="70"/>
      <c r="M14" s="70"/>
    </row>
    <row r="15" spans="1:13" ht="16.5" customHeight="1">
      <c r="A15" s="70"/>
      <c r="B15" s="129" t="s">
        <v>24</v>
      </c>
      <c r="C15" s="154">
        <v>270066</v>
      </c>
      <c r="D15" s="150">
        <v>2553</v>
      </c>
      <c r="E15" s="151">
        <f t="shared" si="0"/>
        <v>267513</v>
      </c>
      <c r="F15" s="70"/>
      <c r="G15" s="70"/>
      <c r="H15" s="70"/>
      <c r="I15" s="70"/>
      <c r="J15" s="70"/>
      <c r="K15" s="70"/>
      <c r="L15" s="70"/>
      <c r="M15" s="70"/>
    </row>
    <row r="16" spans="1:13" ht="16.5" customHeight="1">
      <c r="A16" s="70"/>
      <c r="B16" s="129" t="s">
        <v>25</v>
      </c>
      <c r="C16" s="154">
        <v>25771</v>
      </c>
      <c r="D16" s="150">
        <v>201</v>
      </c>
      <c r="E16" s="151">
        <f t="shared" si="0"/>
        <v>25570</v>
      </c>
      <c r="F16" s="70"/>
      <c r="G16" s="70"/>
      <c r="H16" s="70"/>
      <c r="I16" s="70"/>
      <c r="J16" s="70"/>
      <c r="K16" s="70"/>
      <c r="L16" s="70"/>
      <c r="M16" s="70"/>
    </row>
    <row r="17" spans="1:19" ht="16.5" customHeight="1">
      <c r="A17" s="70"/>
      <c r="B17" s="129" t="s">
        <v>26</v>
      </c>
      <c r="C17" s="154">
        <v>25761</v>
      </c>
      <c r="D17" s="150">
        <v>2204</v>
      </c>
      <c r="E17" s="151">
        <f t="shared" si="0"/>
        <v>23557</v>
      </c>
      <c r="F17" s="70"/>
      <c r="G17" s="70"/>
      <c r="H17" s="70"/>
      <c r="I17" s="70"/>
      <c r="J17" s="70"/>
      <c r="K17" s="70"/>
      <c r="L17" s="70"/>
      <c r="M17" s="70"/>
    </row>
    <row r="18" spans="1:19" ht="16.5" customHeight="1">
      <c r="A18" s="70"/>
      <c r="B18" s="129" t="s">
        <v>27</v>
      </c>
      <c r="C18" s="154">
        <v>19717</v>
      </c>
      <c r="D18" s="150">
        <v>247</v>
      </c>
      <c r="E18" s="151">
        <f t="shared" si="0"/>
        <v>19470</v>
      </c>
      <c r="F18" s="70"/>
      <c r="G18" s="70"/>
      <c r="H18" s="70"/>
      <c r="I18" s="70"/>
      <c r="J18" s="70"/>
      <c r="K18" s="70"/>
      <c r="L18" s="70"/>
      <c r="M18" s="70"/>
    </row>
    <row r="19" spans="1:19" ht="16.5" customHeight="1">
      <c r="A19" s="70"/>
      <c r="B19" s="129" t="s">
        <v>28</v>
      </c>
      <c r="C19" s="154">
        <v>50412</v>
      </c>
      <c r="D19" s="150">
        <v>935</v>
      </c>
      <c r="E19" s="151">
        <f t="shared" si="0"/>
        <v>49477</v>
      </c>
      <c r="F19" s="70"/>
      <c r="G19" s="70"/>
      <c r="H19" s="70"/>
      <c r="I19" s="70"/>
      <c r="J19" s="70"/>
      <c r="K19" s="70"/>
      <c r="L19" s="70"/>
      <c r="M19" s="70"/>
    </row>
    <row r="20" spans="1:19" ht="16.5" customHeight="1">
      <c r="A20" s="70"/>
      <c r="B20" s="129" t="s">
        <v>29</v>
      </c>
      <c r="C20" s="154">
        <v>5756</v>
      </c>
      <c r="D20" s="150">
        <v>161</v>
      </c>
      <c r="E20" s="151">
        <f t="shared" si="0"/>
        <v>5595</v>
      </c>
      <c r="F20" s="70"/>
      <c r="G20" s="70"/>
      <c r="H20" s="70"/>
      <c r="I20" s="70"/>
      <c r="J20" s="70"/>
      <c r="K20" s="70"/>
      <c r="L20" s="70"/>
      <c r="M20" s="70"/>
    </row>
    <row r="21" spans="1:19" ht="16.5" customHeight="1">
      <c r="A21" s="70"/>
      <c r="B21" s="129" t="s">
        <v>30</v>
      </c>
      <c r="C21" s="154">
        <v>5544</v>
      </c>
      <c r="D21" s="150">
        <v>30</v>
      </c>
      <c r="E21" s="151">
        <f t="shared" si="0"/>
        <v>5514</v>
      </c>
      <c r="F21" s="70"/>
      <c r="G21" s="70"/>
      <c r="H21" s="70"/>
      <c r="I21" s="70"/>
      <c r="J21" s="70"/>
      <c r="K21" s="70"/>
      <c r="L21" s="70"/>
      <c r="M21" s="70"/>
    </row>
    <row r="22" spans="1:19" ht="16.5" customHeight="1">
      <c r="A22" s="70"/>
      <c r="B22" s="132" t="s">
        <v>31</v>
      </c>
      <c r="C22" s="154">
        <v>6055</v>
      </c>
      <c r="D22" s="150">
        <v>35</v>
      </c>
      <c r="E22" s="151">
        <f t="shared" si="0"/>
        <v>6020</v>
      </c>
      <c r="F22" s="70"/>
      <c r="G22" s="70"/>
      <c r="H22" s="70"/>
      <c r="I22" s="70"/>
      <c r="J22" s="70"/>
      <c r="K22" s="70"/>
      <c r="L22" s="70"/>
      <c r="M22" s="70"/>
    </row>
    <row r="23" spans="1:19" ht="16.5" customHeight="1">
      <c r="A23" s="70"/>
      <c r="B23" s="129" t="s">
        <v>32</v>
      </c>
      <c r="C23" s="154">
        <v>6303</v>
      </c>
      <c r="D23" s="150">
        <v>28</v>
      </c>
      <c r="E23" s="151">
        <f t="shared" si="0"/>
        <v>6275</v>
      </c>
      <c r="F23" s="70"/>
      <c r="G23" s="70"/>
      <c r="H23" s="70"/>
      <c r="I23" s="70"/>
      <c r="J23" s="70"/>
      <c r="K23" s="70"/>
      <c r="L23" s="70"/>
      <c r="M23" s="70"/>
    </row>
    <row r="24" spans="1:19" ht="16.5" customHeight="1">
      <c r="A24" s="70"/>
      <c r="B24" s="129" t="s">
        <v>33</v>
      </c>
      <c r="C24" s="154">
        <v>376079</v>
      </c>
      <c r="D24" s="150">
        <v>7956</v>
      </c>
      <c r="E24" s="151">
        <f t="shared" si="0"/>
        <v>368123</v>
      </c>
      <c r="F24" s="70"/>
      <c r="G24" s="70"/>
      <c r="H24" s="70"/>
      <c r="I24" s="70"/>
      <c r="J24" s="70"/>
      <c r="K24" s="70"/>
      <c r="L24" s="70"/>
      <c r="M24" s="70"/>
    </row>
    <row r="25" spans="1:19" ht="16.5" customHeight="1">
      <c r="A25" s="70"/>
      <c r="B25" s="129" t="s">
        <v>34</v>
      </c>
      <c r="C25" s="154">
        <v>11430</v>
      </c>
      <c r="D25" s="150">
        <v>21</v>
      </c>
      <c r="E25" s="151">
        <f t="shared" si="0"/>
        <v>11409</v>
      </c>
      <c r="F25" s="70"/>
      <c r="G25" s="70"/>
      <c r="H25" s="70"/>
      <c r="I25" s="70"/>
      <c r="J25" s="70"/>
      <c r="K25" s="70"/>
      <c r="L25" s="70"/>
      <c r="M25" s="70"/>
    </row>
    <row r="26" spans="1:19" ht="16.5" customHeight="1">
      <c r="A26" s="70"/>
      <c r="B26" s="129" t="s">
        <v>35</v>
      </c>
      <c r="C26" s="154">
        <v>23067</v>
      </c>
      <c r="D26" s="150">
        <v>138</v>
      </c>
      <c r="E26" s="151">
        <f t="shared" si="0"/>
        <v>22929</v>
      </c>
      <c r="F26" s="70"/>
      <c r="G26" s="70"/>
      <c r="H26" s="70"/>
      <c r="I26" s="70"/>
      <c r="J26" s="70"/>
      <c r="K26" s="70"/>
      <c r="L26" s="70"/>
      <c r="M26" s="70"/>
    </row>
    <row r="27" spans="1:19" ht="16.5" customHeight="1">
      <c r="A27" s="70"/>
      <c r="B27" s="276" t="s">
        <v>36</v>
      </c>
      <c r="C27" s="277">
        <v>6571</v>
      </c>
      <c r="D27" s="278">
        <v>65</v>
      </c>
      <c r="E27" s="151">
        <f t="shared" si="0"/>
        <v>6506</v>
      </c>
      <c r="F27" s="70"/>
      <c r="G27" s="70"/>
      <c r="H27" s="70"/>
      <c r="I27" s="70"/>
      <c r="J27" s="70"/>
      <c r="K27" s="70"/>
      <c r="L27" s="70"/>
      <c r="M27" s="70"/>
    </row>
    <row r="28" spans="1:19" ht="16.5" customHeight="1">
      <c r="A28" s="70"/>
      <c r="B28" s="129" t="s">
        <v>37</v>
      </c>
      <c r="C28" s="154">
        <v>35499</v>
      </c>
      <c r="D28" s="150">
        <v>290</v>
      </c>
      <c r="E28" s="151">
        <f t="shared" si="0"/>
        <v>35209</v>
      </c>
      <c r="F28" s="70"/>
      <c r="G28" s="70"/>
      <c r="H28" s="70"/>
      <c r="I28" s="70"/>
      <c r="J28" s="70"/>
      <c r="K28" s="70"/>
      <c r="L28" s="70"/>
      <c r="M28" s="70"/>
    </row>
    <row r="29" spans="1:19" ht="16.5" customHeight="1">
      <c r="A29" s="70"/>
      <c r="B29" s="129" t="s">
        <v>38</v>
      </c>
      <c r="C29" s="154">
        <v>3993</v>
      </c>
      <c r="D29" s="150">
        <v>144</v>
      </c>
      <c r="E29" s="151">
        <f t="shared" si="0"/>
        <v>3849</v>
      </c>
      <c r="F29" s="71"/>
      <c r="G29" s="71"/>
      <c r="H29" s="70"/>
      <c r="I29" s="70"/>
      <c r="J29" s="70"/>
      <c r="K29" s="70"/>
      <c r="L29" s="70"/>
      <c r="M29" s="70"/>
    </row>
    <row r="30" spans="1:19" ht="23.25" customHeight="1">
      <c r="A30" s="70"/>
      <c r="B30" s="155" t="s">
        <v>39</v>
      </c>
      <c r="C30" s="156">
        <f>SUM(C6:C29)</f>
        <v>1070842</v>
      </c>
      <c r="D30" s="156">
        <f>SUM(D6:D29)</f>
        <v>73246</v>
      </c>
      <c r="E30" s="157">
        <f>SUM(E6:E29)</f>
        <v>997596</v>
      </c>
      <c r="F30" s="71"/>
      <c r="G30" s="71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19" s="45" customFormat="1" ht="14.25" customHeight="1">
      <c r="A31" s="70"/>
      <c r="B31" s="66"/>
      <c r="C31" s="67"/>
      <c r="D31" s="67"/>
      <c r="E31" s="68"/>
      <c r="F31" s="42"/>
      <c r="G31" s="71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s="45" customFormat="1" ht="14.25" customHeight="1">
      <c r="A32" s="70"/>
      <c r="B32" s="297" t="s">
        <v>182</v>
      </c>
      <c r="C32" s="298"/>
      <c r="D32" s="298"/>
      <c r="E32" s="298"/>
      <c r="F32" s="42"/>
      <c r="G32" s="71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21" ht="14.25" customHeight="1">
      <c r="A33" s="70"/>
      <c r="B33" s="327" t="s">
        <v>92</v>
      </c>
      <c r="C33" s="327"/>
      <c r="D33" s="327"/>
      <c r="E33" s="327"/>
      <c r="F33" s="327"/>
      <c r="G33" s="71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21" ht="14.25" customHeight="1">
      <c r="A34" s="70"/>
      <c r="B34" s="44" t="s">
        <v>108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2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</row>
    <row r="36" spans="1:2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</row>
    <row r="37" spans="1:2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</row>
    <row r="39" spans="1:2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1:2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1" spans="1:2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</row>
    <row r="42" spans="1:2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1: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</row>
    <row r="46" spans="1:2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</row>
    <row r="48" spans="1:2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1:2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  <row r="52" spans="1:2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1:2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1:2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1:2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2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</row>
    <row r="61" spans="1:2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</row>
    <row r="62" spans="1:2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</row>
    <row r="63" spans="1:2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1:2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spans="1:2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spans="1:2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spans="1:2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spans="1:2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spans="1:2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spans="1:2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1:2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1:2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1:2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spans="1:2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spans="1:2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1:2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1:2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1:2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spans="1:2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1:2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spans="1:2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</row>
    <row r="85" spans="1:2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spans="1:2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1:2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1:2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1:2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1:2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1:2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spans="1:2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</row>
    <row r="94" spans="1:2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1:2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spans="1:2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spans="1:2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spans="1:2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spans="1:2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1:2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spans="1:2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1:2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spans="1:2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1:2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1:2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1:2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spans="1:2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1:2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1:2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spans="1:2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</row>
    <row r="114" spans="1:2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spans="1:2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</row>
    <row r="116" spans="1:2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</row>
    <row r="117" spans="1:2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</row>
    <row r="118" spans="1:2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spans="1:2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</row>
    <row r="120" spans="1:2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</row>
    <row r="121" spans="1:2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spans="1:2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</row>
    <row r="123" spans="1:2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</row>
    <row r="124" spans="1:2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</row>
    <row r="125" spans="1:2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</row>
    <row r="126" spans="1:2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</row>
    <row r="127" spans="1:2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</row>
    <row r="128" spans="1:21">
      <c r="A128" s="70"/>
    </row>
    <row r="129" spans="1:1">
      <c r="A129" s="70"/>
    </row>
    <row r="130" spans="1:1">
      <c r="A130" s="70"/>
    </row>
    <row r="131" spans="1:1">
      <c r="A131" s="70"/>
    </row>
    <row r="132" spans="1:1">
      <c r="A132" s="70"/>
    </row>
    <row r="133" spans="1:1">
      <c r="A133" s="70"/>
    </row>
    <row r="134" spans="1:1">
      <c r="A134" s="70"/>
    </row>
    <row r="135" spans="1:1">
      <c r="A135" s="70"/>
    </row>
    <row r="136" spans="1:1">
      <c r="A136" s="70"/>
    </row>
    <row r="137" spans="1:1">
      <c r="A137" s="70"/>
    </row>
    <row r="138" spans="1:1">
      <c r="A138" s="70"/>
    </row>
    <row r="139" spans="1:1">
      <c r="A139" s="70"/>
    </row>
  </sheetData>
  <mergeCells count="4">
    <mergeCell ref="B33:F33"/>
    <mergeCell ref="B32:E32"/>
    <mergeCell ref="B2:D2"/>
    <mergeCell ref="B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60" zoomScaleNormal="60" workbookViewId="0">
      <selection activeCell="E7" sqref="E7"/>
    </sheetView>
  </sheetViews>
  <sheetFormatPr baseColWidth="10" defaultRowHeight="12.75"/>
  <cols>
    <col min="1" max="1" width="11.5703125" style="45"/>
    <col min="2" max="5" width="25" customWidth="1"/>
  </cols>
  <sheetData>
    <row r="1" spans="1:13" s="45" customFormat="1"/>
    <row r="2" spans="1:13" s="45" customFormat="1" ht="53.25" customHeight="1">
      <c r="B2" s="303" t="s">
        <v>189</v>
      </c>
      <c r="C2" s="304"/>
      <c r="D2" s="304"/>
      <c r="E2" s="87"/>
    </row>
    <row r="3" spans="1:13" s="45" customFormat="1" ht="14.25">
      <c r="B3" s="305" t="s">
        <v>180</v>
      </c>
      <c r="C3" s="306"/>
      <c r="D3" s="87"/>
      <c r="E3" s="87"/>
    </row>
    <row r="4" spans="1:13" s="45" customFormat="1" ht="14.25">
      <c r="B4" s="90"/>
      <c r="C4" s="94"/>
      <c r="D4" s="95"/>
      <c r="E4" s="96"/>
    </row>
    <row r="5" spans="1:13" ht="37.5" customHeight="1">
      <c r="A5" s="69"/>
      <c r="B5" s="143" t="s">
        <v>14</v>
      </c>
      <c r="C5" s="152" t="s">
        <v>119</v>
      </c>
      <c r="D5" s="152" t="s">
        <v>118</v>
      </c>
      <c r="E5" s="153" t="s">
        <v>91</v>
      </c>
      <c r="F5" s="70"/>
      <c r="G5" s="70"/>
      <c r="H5" s="70"/>
      <c r="I5" s="70"/>
      <c r="J5" s="70"/>
      <c r="K5" s="70"/>
      <c r="L5" s="70"/>
    </row>
    <row r="6" spans="1:13" ht="18.75" customHeight="1">
      <c r="A6" s="69"/>
      <c r="B6" s="129" t="s">
        <v>15</v>
      </c>
      <c r="C6" s="150">
        <v>278706</v>
      </c>
      <c r="D6" s="150">
        <v>59504</v>
      </c>
      <c r="E6" s="151">
        <f>C6-D6</f>
        <v>219202</v>
      </c>
      <c r="F6" s="70"/>
      <c r="G6" s="70"/>
      <c r="H6" s="70"/>
      <c r="I6" s="70"/>
      <c r="J6" s="70"/>
      <c r="K6" s="70"/>
      <c r="L6" s="70"/>
    </row>
    <row r="7" spans="1:13" ht="18.75" customHeight="1">
      <c r="A7" s="69"/>
      <c r="B7" s="129" t="s">
        <v>16</v>
      </c>
      <c r="C7" s="150">
        <v>51645</v>
      </c>
      <c r="D7" s="150">
        <v>690</v>
      </c>
      <c r="E7" s="151">
        <f t="shared" ref="E7:E29" si="0">C7-D7</f>
        <v>50955</v>
      </c>
      <c r="F7" s="70"/>
      <c r="G7" s="70"/>
      <c r="H7" s="70"/>
      <c r="I7" s="70"/>
      <c r="J7" s="70"/>
      <c r="K7" s="70"/>
      <c r="L7" s="70"/>
    </row>
    <row r="8" spans="1:13" ht="18.75" customHeight="1">
      <c r="A8" s="69"/>
      <c r="B8" s="129" t="s">
        <v>17</v>
      </c>
      <c r="C8" s="150">
        <v>68451</v>
      </c>
      <c r="D8" s="150">
        <v>2117</v>
      </c>
      <c r="E8" s="151">
        <f t="shared" si="0"/>
        <v>66334</v>
      </c>
      <c r="F8" s="70"/>
      <c r="G8" s="70"/>
      <c r="H8" s="70"/>
      <c r="I8" s="70"/>
      <c r="J8" s="70"/>
      <c r="K8" s="70"/>
      <c r="L8" s="70"/>
      <c r="M8" s="45"/>
    </row>
    <row r="9" spans="1:13" ht="18.75" customHeight="1">
      <c r="A9" s="69"/>
      <c r="B9" s="129" t="s">
        <v>18</v>
      </c>
      <c r="C9" s="150">
        <v>45009</v>
      </c>
      <c r="D9" s="150">
        <v>985</v>
      </c>
      <c r="E9" s="151">
        <f t="shared" si="0"/>
        <v>44024</v>
      </c>
      <c r="F9" s="70"/>
      <c r="G9" s="70"/>
      <c r="H9" s="70"/>
      <c r="I9" s="70"/>
      <c r="J9" s="70"/>
      <c r="K9" s="70"/>
      <c r="L9" s="70"/>
      <c r="M9" s="45"/>
    </row>
    <row r="10" spans="1:13" ht="18.75" customHeight="1">
      <c r="A10" s="69"/>
      <c r="B10" s="129" t="s">
        <v>19</v>
      </c>
      <c r="C10" s="150">
        <v>191188</v>
      </c>
      <c r="D10" s="150">
        <v>861</v>
      </c>
      <c r="E10" s="151">
        <f t="shared" si="0"/>
        <v>190327</v>
      </c>
      <c r="F10" s="70"/>
      <c r="G10" s="70"/>
      <c r="H10" s="70"/>
      <c r="I10" s="70"/>
      <c r="J10" s="70"/>
      <c r="K10" s="70"/>
      <c r="L10" s="70"/>
      <c r="M10" s="45"/>
    </row>
    <row r="11" spans="1:13" ht="18.75" customHeight="1">
      <c r="A11" s="69"/>
      <c r="B11" s="129" t="s">
        <v>20</v>
      </c>
      <c r="C11" s="150">
        <v>130983</v>
      </c>
      <c r="D11" s="150">
        <v>589</v>
      </c>
      <c r="E11" s="151">
        <f t="shared" si="0"/>
        <v>130394</v>
      </c>
      <c r="F11" s="70"/>
      <c r="G11" s="70"/>
      <c r="H11" s="70"/>
      <c r="I11" s="70"/>
      <c r="J11" s="70"/>
      <c r="K11" s="70"/>
      <c r="L11" s="70"/>
      <c r="M11" s="45"/>
    </row>
    <row r="12" spans="1:13" ht="18.75" customHeight="1">
      <c r="A12" s="69"/>
      <c r="B12" s="129" t="s">
        <v>55</v>
      </c>
      <c r="C12" s="150">
        <v>205954</v>
      </c>
      <c r="D12" s="150">
        <v>768</v>
      </c>
      <c r="E12" s="151">
        <f t="shared" si="0"/>
        <v>205186</v>
      </c>
      <c r="F12" s="70"/>
      <c r="G12" s="70"/>
      <c r="H12" s="70"/>
      <c r="I12" s="70"/>
      <c r="J12" s="70"/>
      <c r="K12" s="70"/>
      <c r="L12" s="70"/>
      <c r="M12" s="45"/>
    </row>
    <row r="13" spans="1:13" ht="18.75" customHeight="1">
      <c r="A13" s="69"/>
      <c r="B13" s="129" t="s">
        <v>22</v>
      </c>
      <c r="C13" s="150">
        <v>115566</v>
      </c>
      <c r="D13" s="150">
        <v>2746</v>
      </c>
      <c r="E13" s="151">
        <f t="shared" si="0"/>
        <v>112820</v>
      </c>
      <c r="F13" s="70"/>
      <c r="G13" s="70"/>
      <c r="H13" s="70"/>
      <c r="I13" s="70"/>
      <c r="J13" s="70"/>
      <c r="K13" s="70"/>
      <c r="L13" s="70"/>
      <c r="M13" s="45"/>
    </row>
    <row r="14" spans="1:13" ht="18.75" customHeight="1">
      <c r="A14" s="69"/>
      <c r="B14" s="129" t="s">
        <v>23</v>
      </c>
      <c r="C14" s="150">
        <v>20910</v>
      </c>
      <c r="D14" s="150">
        <v>293</v>
      </c>
      <c r="E14" s="151">
        <f t="shared" si="0"/>
        <v>20617</v>
      </c>
      <c r="F14" s="70"/>
      <c r="G14" s="70"/>
      <c r="H14" s="70"/>
      <c r="I14" s="70"/>
      <c r="J14" s="70"/>
      <c r="K14" s="70"/>
      <c r="L14" s="70"/>
      <c r="M14" s="45"/>
    </row>
    <row r="15" spans="1:13" ht="18.75" customHeight="1">
      <c r="A15" s="69"/>
      <c r="B15" s="129" t="s">
        <v>24</v>
      </c>
      <c r="C15" s="150">
        <v>1742489</v>
      </c>
      <c r="D15" s="150">
        <v>9978</v>
      </c>
      <c r="E15" s="151">
        <f t="shared" si="0"/>
        <v>1732511</v>
      </c>
      <c r="F15" s="70"/>
      <c r="G15" s="70"/>
      <c r="H15" s="70"/>
      <c r="I15" s="70"/>
      <c r="J15" s="70"/>
      <c r="K15" s="70"/>
      <c r="L15" s="70"/>
      <c r="M15" s="45"/>
    </row>
    <row r="16" spans="1:13" ht="18.75" customHeight="1">
      <c r="A16" s="69"/>
      <c r="B16" s="129" t="s">
        <v>25</v>
      </c>
      <c r="C16" s="150">
        <v>149840</v>
      </c>
      <c r="D16" s="150">
        <v>873</v>
      </c>
      <c r="E16" s="151">
        <f t="shared" si="0"/>
        <v>148967</v>
      </c>
      <c r="F16" s="70"/>
      <c r="G16" s="70"/>
      <c r="H16" s="70"/>
      <c r="I16" s="70"/>
      <c r="J16" s="70"/>
      <c r="K16" s="70"/>
      <c r="L16" s="70"/>
      <c r="M16" s="45"/>
    </row>
    <row r="17" spans="1:13" ht="18.75" customHeight="1">
      <c r="A17" s="69"/>
      <c r="B17" s="129" t="s">
        <v>26</v>
      </c>
      <c r="C17" s="150">
        <v>158082</v>
      </c>
      <c r="D17" s="150">
        <v>5331</v>
      </c>
      <c r="E17" s="151">
        <f t="shared" si="0"/>
        <v>152751</v>
      </c>
      <c r="F17" s="70"/>
      <c r="G17" s="70"/>
      <c r="H17" s="70"/>
      <c r="I17" s="70"/>
      <c r="J17" s="70"/>
      <c r="K17" s="70"/>
      <c r="L17" s="70"/>
      <c r="M17" s="45"/>
    </row>
    <row r="18" spans="1:13" ht="18.75" customHeight="1">
      <c r="A18" s="69"/>
      <c r="B18" s="129" t="s">
        <v>27</v>
      </c>
      <c r="C18" s="150">
        <v>120634</v>
      </c>
      <c r="D18" s="150">
        <v>871</v>
      </c>
      <c r="E18" s="151">
        <f t="shared" si="0"/>
        <v>119763</v>
      </c>
      <c r="F18" s="70"/>
      <c r="G18" s="70"/>
      <c r="H18" s="70"/>
      <c r="I18" s="70"/>
      <c r="J18" s="70"/>
      <c r="K18" s="70"/>
      <c r="L18" s="70"/>
    </row>
    <row r="19" spans="1:13" ht="18.75" customHeight="1">
      <c r="A19" s="69"/>
      <c r="B19" s="129" t="s">
        <v>28</v>
      </c>
      <c r="C19" s="150">
        <v>284602</v>
      </c>
      <c r="D19" s="150">
        <v>3931</v>
      </c>
      <c r="E19" s="151">
        <f t="shared" si="0"/>
        <v>280671</v>
      </c>
      <c r="F19" s="70"/>
      <c r="G19" s="70"/>
      <c r="H19" s="70"/>
      <c r="I19" s="70"/>
      <c r="J19" s="70"/>
      <c r="K19" s="70"/>
      <c r="L19" s="70"/>
    </row>
    <row r="20" spans="1:13" ht="18.75" customHeight="1">
      <c r="A20" s="69"/>
      <c r="B20" s="129" t="s">
        <v>29</v>
      </c>
      <c r="C20" s="150">
        <v>49683</v>
      </c>
      <c r="D20" s="150">
        <v>886</v>
      </c>
      <c r="E20" s="151">
        <f t="shared" si="0"/>
        <v>48797</v>
      </c>
      <c r="F20" s="70"/>
      <c r="G20" s="70"/>
      <c r="H20" s="70"/>
      <c r="I20" s="70"/>
      <c r="J20" s="70"/>
      <c r="K20" s="70"/>
      <c r="L20" s="70"/>
    </row>
    <row r="21" spans="1:13" ht="18.75" customHeight="1">
      <c r="A21" s="69"/>
      <c r="B21" s="129" t="s">
        <v>30</v>
      </c>
      <c r="C21" s="150">
        <v>50852</v>
      </c>
      <c r="D21" s="150">
        <v>515</v>
      </c>
      <c r="E21" s="151">
        <f t="shared" si="0"/>
        <v>50337</v>
      </c>
      <c r="F21" s="70"/>
      <c r="G21" s="70"/>
      <c r="H21" s="70"/>
      <c r="I21" s="70"/>
      <c r="J21" s="70"/>
      <c r="K21" s="70"/>
      <c r="L21" s="70"/>
    </row>
    <row r="22" spans="1:13" ht="18.75" customHeight="1">
      <c r="A22" s="69"/>
      <c r="B22" s="132" t="s">
        <v>31</v>
      </c>
      <c r="C22" s="150">
        <v>48676</v>
      </c>
      <c r="D22" s="150">
        <v>106</v>
      </c>
      <c r="E22" s="151">
        <f t="shared" si="0"/>
        <v>48570</v>
      </c>
      <c r="F22" s="70"/>
      <c r="G22" s="70"/>
      <c r="H22" s="70"/>
      <c r="I22" s="70"/>
      <c r="J22" s="70"/>
      <c r="K22" s="70"/>
      <c r="L22" s="70"/>
    </row>
    <row r="23" spans="1:13" ht="18.75" customHeight="1">
      <c r="A23" s="69"/>
      <c r="B23" s="129" t="s">
        <v>32</v>
      </c>
      <c r="C23" s="150">
        <v>50208</v>
      </c>
      <c r="D23" s="150">
        <v>283</v>
      </c>
      <c r="E23" s="151">
        <f t="shared" si="0"/>
        <v>49925</v>
      </c>
      <c r="F23" s="70"/>
      <c r="G23" s="70"/>
      <c r="H23" s="70"/>
      <c r="I23" s="70"/>
      <c r="J23" s="70"/>
      <c r="K23" s="70"/>
      <c r="L23" s="70"/>
    </row>
    <row r="24" spans="1:13" ht="18.75" customHeight="1">
      <c r="A24" s="69"/>
      <c r="B24" s="129" t="s">
        <v>33</v>
      </c>
      <c r="C24" s="150">
        <v>2384325</v>
      </c>
      <c r="D24" s="150">
        <v>31171</v>
      </c>
      <c r="E24" s="151">
        <f t="shared" si="0"/>
        <v>2353154</v>
      </c>
      <c r="F24" s="71"/>
      <c r="G24" s="71"/>
      <c r="H24" s="71"/>
      <c r="I24" s="70"/>
      <c r="J24" s="70"/>
      <c r="K24" s="70"/>
      <c r="L24" s="70"/>
    </row>
    <row r="25" spans="1:13" ht="18.75" customHeight="1">
      <c r="A25" s="69"/>
      <c r="B25" s="129" t="s">
        <v>34</v>
      </c>
      <c r="C25" s="150">
        <v>73853</v>
      </c>
      <c r="D25" s="150">
        <v>162</v>
      </c>
      <c r="E25" s="151">
        <f t="shared" si="0"/>
        <v>73691</v>
      </c>
      <c r="F25" s="71"/>
      <c r="G25" s="71"/>
      <c r="H25" s="71"/>
      <c r="I25" s="70"/>
      <c r="J25" s="70"/>
      <c r="K25" s="70"/>
      <c r="L25" s="70"/>
    </row>
    <row r="26" spans="1:13" ht="18.75" customHeight="1">
      <c r="A26" s="69"/>
      <c r="B26" s="129" t="s">
        <v>35</v>
      </c>
      <c r="C26" s="150">
        <v>141379</v>
      </c>
      <c r="D26" s="150">
        <v>725</v>
      </c>
      <c r="E26" s="151">
        <f t="shared" si="0"/>
        <v>140654</v>
      </c>
      <c r="F26" s="71"/>
      <c r="G26" s="71"/>
      <c r="H26" s="71"/>
      <c r="I26" s="70"/>
      <c r="J26" s="70"/>
      <c r="K26" s="70"/>
      <c r="L26" s="70"/>
    </row>
    <row r="27" spans="1:13" ht="18.75" customHeight="1">
      <c r="A27" s="69"/>
      <c r="B27" s="129" t="s">
        <v>36</v>
      </c>
      <c r="C27" s="150">
        <v>50804</v>
      </c>
      <c r="D27" s="150">
        <v>347</v>
      </c>
      <c r="E27" s="151">
        <f t="shared" si="0"/>
        <v>50457</v>
      </c>
      <c r="F27" s="71"/>
      <c r="G27" s="71"/>
      <c r="H27" s="71"/>
      <c r="I27" s="70"/>
      <c r="J27" s="70"/>
      <c r="K27" s="70"/>
      <c r="L27" s="70"/>
    </row>
    <row r="28" spans="1:13" ht="18.75" customHeight="1">
      <c r="A28" s="69"/>
      <c r="B28" s="129" t="s">
        <v>37</v>
      </c>
      <c r="C28" s="150">
        <v>236390</v>
      </c>
      <c r="D28" s="150">
        <v>1583</v>
      </c>
      <c r="E28" s="151">
        <f t="shared" si="0"/>
        <v>234807</v>
      </c>
      <c r="F28" s="71"/>
      <c r="G28" s="71"/>
      <c r="H28" s="71"/>
      <c r="I28" s="70"/>
      <c r="J28" s="70"/>
      <c r="K28" s="70"/>
      <c r="L28" s="70"/>
    </row>
    <row r="29" spans="1:13" ht="18.75" customHeight="1">
      <c r="A29" s="69"/>
      <c r="B29" s="129" t="s">
        <v>38</v>
      </c>
      <c r="C29" s="150">
        <v>32674</v>
      </c>
      <c r="D29" s="150">
        <v>791</v>
      </c>
      <c r="E29" s="151">
        <f t="shared" si="0"/>
        <v>31883</v>
      </c>
      <c r="F29" s="71"/>
      <c r="G29" s="71"/>
      <c r="H29" s="71"/>
      <c r="I29" s="70"/>
      <c r="J29" s="70"/>
      <c r="K29" s="70"/>
      <c r="L29" s="70"/>
    </row>
    <row r="30" spans="1:13" ht="18.75" customHeight="1">
      <c r="A30" s="69"/>
      <c r="B30" s="155" t="s">
        <v>39</v>
      </c>
      <c r="C30" s="156">
        <f t="shared" ref="C30:E30" si="1">SUM(C6:C29)</f>
        <v>6682903</v>
      </c>
      <c r="D30" s="156">
        <f t="shared" si="1"/>
        <v>126106</v>
      </c>
      <c r="E30" s="159">
        <f t="shared" si="1"/>
        <v>6556797</v>
      </c>
      <c r="F30" s="71"/>
      <c r="G30" s="71"/>
      <c r="H30" s="71"/>
      <c r="I30" s="70"/>
      <c r="J30" s="70"/>
      <c r="K30" s="70"/>
      <c r="L30" s="70"/>
    </row>
    <row r="31" spans="1:13" ht="14.25">
      <c r="A31" s="69"/>
      <c r="G31" s="42"/>
      <c r="H31" s="42"/>
      <c r="I31" s="70"/>
      <c r="J31" s="70"/>
      <c r="K31" s="70"/>
      <c r="L31" s="70"/>
    </row>
    <row r="32" spans="1:13" s="45" customFormat="1" ht="14.25" customHeight="1">
      <c r="A32" s="69"/>
      <c r="B32" s="297" t="s">
        <v>182</v>
      </c>
      <c r="C32" s="298"/>
      <c r="D32" s="298"/>
      <c r="E32" s="298"/>
      <c r="G32" s="42"/>
      <c r="H32" s="42"/>
      <c r="I32" s="70"/>
      <c r="J32" s="70"/>
      <c r="K32" s="70"/>
      <c r="L32" s="70"/>
    </row>
    <row r="33" spans="1:12" ht="14.25" customHeight="1">
      <c r="A33" s="69"/>
      <c r="B33" s="327" t="s">
        <v>92</v>
      </c>
      <c r="C33" s="327"/>
      <c r="D33" s="327"/>
      <c r="E33" s="327"/>
      <c r="F33" s="327"/>
      <c r="G33" s="42"/>
      <c r="H33" s="42"/>
      <c r="I33" s="70"/>
      <c r="J33" s="70"/>
      <c r="K33" s="70"/>
      <c r="L33" s="70"/>
    </row>
    <row r="34" spans="1:12" ht="14.25">
      <c r="A34" s="69"/>
      <c r="B34" s="98" t="s">
        <v>108</v>
      </c>
      <c r="C34" s="158"/>
      <c r="D34" s="158"/>
      <c r="E34" s="158"/>
      <c r="F34" s="158"/>
      <c r="G34" s="42"/>
      <c r="H34" s="42"/>
      <c r="I34" s="70"/>
      <c r="J34" s="70"/>
      <c r="K34" s="70"/>
      <c r="L34" s="70"/>
    </row>
    <row r="35" spans="1:1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>
      <c r="A37" s="69"/>
      <c r="B37" s="70"/>
      <c r="C37" s="70"/>
      <c r="D37" s="70"/>
      <c r="E37" s="70"/>
      <c r="F37" s="70"/>
      <c r="G37" s="70"/>
      <c r="H37" s="70"/>
      <c r="I37" s="70"/>
    </row>
    <row r="38" spans="1:12">
      <c r="A38" s="69"/>
      <c r="B38" s="70"/>
      <c r="C38" s="70"/>
      <c r="D38" s="70"/>
      <c r="E38" s="70"/>
      <c r="F38" s="70"/>
      <c r="G38" s="70"/>
      <c r="H38" s="70"/>
      <c r="I38" s="70"/>
    </row>
    <row r="39" spans="1:12">
      <c r="A39" s="69"/>
      <c r="B39" s="70"/>
      <c r="C39" s="70"/>
      <c r="D39" s="70"/>
      <c r="E39" s="70"/>
      <c r="F39" s="70"/>
      <c r="G39" s="70"/>
      <c r="H39" s="70"/>
      <c r="I39" s="70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</row>
    <row r="44" spans="1:12">
      <c r="A44" s="70"/>
      <c r="B44" s="70"/>
      <c r="C44" s="70"/>
      <c r="D44" s="70"/>
      <c r="E44" s="70"/>
      <c r="F44" s="70"/>
      <c r="G44" s="70"/>
      <c r="H44" s="70"/>
      <c r="I44" s="70"/>
    </row>
    <row r="45" spans="1:12">
      <c r="A45" s="70"/>
      <c r="B45" s="70"/>
      <c r="C45" s="70"/>
      <c r="D45" s="70"/>
      <c r="E45" s="70"/>
      <c r="F45" s="70"/>
      <c r="G45" s="70"/>
      <c r="H45" s="70"/>
      <c r="I45" s="70"/>
    </row>
    <row r="46" spans="1:12">
      <c r="A46" s="70"/>
      <c r="B46" s="70"/>
      <c r="C46" s="70"/>
      <c r="D46" s="70"/>
      <c r="E46" s="70"/>
      <c r="F46" s="70"/>
      <c r="G46" s="70"/>
      <c r="H46" s="70"/>
      <c r="I46" s="70"/>
    </row>
  </sheetData>
  <mergeCells count="4">
    <mergeCell ref="B33:F33"/>
    <mergeCell ref="B2:D2"/>
    <mergeCell ref="B3:C3"/>
    <mergeCell ref="B32:E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4"/>
  <sheetViews>
    <sheetView topLeftCell="B1" zoomScale="80" zoomScaleNormal="80" workbookViewId="0">
      <selection activeCell="E46" sqref="E46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6384" width="10.85546875" style="3"/>
  </cols>
  <sheetData>
    <row r="6" spans="1:19" ht="15" thickBot="1"/>
    <row r="7" spans="1:19" ht="21" thickBot="1">
      <c r="A7" s="328" t="s">
        <v>11</v>
      </c>
      <c r="B7" s="329"/>
      <c r="C7" s="329"/>
      <c r="D7" s="329"/>
      <c r="E7" s="329"/>
      <c r="F7" s="329"/>
      <c r="G7" s="329"/>
      <c r="H7" s="329"/>
      <c r="I7" s="329"/>
      <c r="J7" s="330"/>
      <c r="M7" s="1"/>
      <c r="N7" s="1"/>
      <c r="O7" s="1"/>
      <c r="P7" s="1"/>
      <c r="Q7" s="2"/>
      <c r="R7" s="2"/>
      <c r="S7" s="2"/>
    </row>
    <row r="8" spans="1:19" ht="21.75" customHeight="1"/>
    <row r="9" spans="1:19" ht="68.25" customHeight="1">
      <c r="B9" s="262" t="s">
        <v>154</v>
      </c>
      <c r="C9" s="181"/>
      <c r="E9" s="307" t="s">
        <v>155</v>
      </c>
      <c r="F9" s="308"/>
      <c r="G9" s="308"/>
      <c r="H9" s="308"/>
      <c r="I9" s="308"/>
      <c r="J9" s="211"/>
      <c r="K9" s="211"/>
      <c r="L9" s="121"/>
    </row>
    <row r="10" spans="1:19" ht="27" customHeight="1">
      <c r="B10" s="223" t="s">
        <v>180</v>
      </c>
      <c r="C10" s="170"/>
      <c r="E10" s="309" t="s">
        <v>180</v>
      </c>
      <c r="F10" s="310"/>
      <c r="G10" s="310"/>
      <c r="H10" s="310"/>
      <c r="I10" s="214"/>
      <c r="J10" s="214"/>
      <c r="K10" s="214"/>
      <c r="L10" s="123"/>
    </row>
    <row r="11" spans="1:19" ht="10.5" customHeight="1">
      <c r="B11" s="331"/>
      <c r="C11" s="332"/>
      <c r="E11" s="212"/>
      <c r="F11" s="213"/>
      <c r="G11" s="213"/>
      <c r="H11" s="213"/>
      <c r="I11" s="213"/>
      <c r="J11" s="213"/>
      <c r="K11" s="213"/>
      <c r="L11" s="93"/>
    </row>
    <row r="12" spans="1:19">
      <c r="A12" s="10"/>
      <c r="B12" s="294" t="s">
        <v>1</v>
      </c>
      <c r="C12" s="291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86">
        <v>1998</v>
      </c>
      <c r="C13" s="293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87">
        <v>1999</v>
      </c>
      <c r="C14" s="279">
        <v>18</v>
      </c>
      <c r="D14" s="10"/>
      <c r="E14" s="10"/>
    </row>
    <row r="15" spans="1:19">
      <c r="A15" s="10"/>
      <c r="B15" s="287">
        <v>2000</v>
      </c>
      <c r="C15" s="279">
        <v>39</v>
      </c>
      <c r="D15" s="10"/>
      <c r="E15" s="10"/>
    </row>
    <row r="16" spans="1:19">
      <c r="A16" s="10"/>
      <c r="B16" s="287">
        <v>2001</v>
      </c>
      <c r="C16" s="279">
        <v>72</v>
      </c>
      <c r="D16" s="10"/>
      <c r="E16" s="10"/>
    </row>
    <row r="17" spans="1:5">
      <c r="A17" s="10"/>
      <c r="B17" s="287">
        <v>2002</v>
      </c>
      <c r="C17" s="279">
        <v>96</v>
      </c>
      <c r="D17" s="10"/>
      <c r="E17" s="10"/>
    </row>
    <row r="18" spans="1:5">
      <c r="A18" s="10"/>
      <c r="B18" s="287">
        <v>2003</v>
      </c>
      <c r="C18" s="279">
        <v>107</v>
      </c>
      <c r="D18" s="10"/>
      <c r="E18" s="10"/>
    </row>
    <row r="19" spans="1:5">
      <c r="A19" s="10"/>
      <c r="B19" s="287">
        <v>2004</v>
      </c>
      <c r="C19" s="279">
        <v>126</v>
      </c>
      <c r="D19" s="10"/>
      <c r="E19" s="10"/>
    </row>
    <row r="20" spans="1:5">
      <c r="A20" s="10"/>
      <c r="B20" s="287">
        <v>2005</v>
      </c>
      <c r="C20" s="280">
        <v>105</v>
      </c>
      <c r="D20" s="10"/>
      <c r="E20" s="10"/>
    </row>
    <row r="21" spans="1:5">
      <c r="A21" s="10"/>
      <c r="B21" s="287">
        <v>2006</v>
      </c>
      <c r="C21" s="280">
        <v>114</v>
      </c>
      <c r="D21" s="10"/>
      <c r="E21" s="10"/>
    </row>
    <row r="22" spans="1:5">
      <c r="A22" s="10"/>
      <c r="B22" s="287">
        <v>2007</v>
      </c>
      <c r="C22" s="280">
        <v>130</v>
      </c>
      <c r="D22" s="10"/>
      <c r="E22" s="27"/>
    </row>
    <row r="23" spans="1:5">
      <c r="A23" s="10"/>
      <c r="B23" s="287">
        <v>2008</v>
      </c>
      <c r="C23" s="281">
        <v>167</v>
      </c>
      <c r="D23" s="10"/>
      <c r="E23" s="27"/>
    </row>
    <row r="24" spans="1:5" hidden="1">
      <c r="A24" s="10"/>
      <c r="B24" s="287">
        <v>39814</v>
      </c>
      <c r="C24" s="282">
        <v>171</v>
      </c>
      <c r="D24" s="10"/>
      <c r="E24" s="27"/>
    </row>
    <row r="25" spans="1:5" hidden="1">
      <c r="A25" s="10"/>
      <c r="B25" s="287">
        <v>39903</v>
      </c>
      <c r="C25" s="282">
        <v>179</v>
      </c>
      <c r="D25" s="10"/>
      <c r="E25" s="27"/>
    </row>
    <row r="26" spans="1:5" hidden="1">
      <c r="A26" s="10"/>
      <c r="B26" s="287">
        <f>+B25+91</f>
        <v>39994</v>
      </c>
      <c r="C26" s="282">
        <v>192</v>
      </c>
      <c r="D26" s="10"/>
      <c r="E26" s="27"/>
    </row>
    <row r="27" spans="1:5" hidden="1">
      <c r="A27" s="10"/>
      <c r="B27" s="287">
        <v>40057</v>
      </c>
      <c r="C27" s="282">
        <v>192</v>
      </c>
      <c r="D27" s="10"/>
      <c r="E27" s="27"/>
    </row>
    <row r="28" spans="1:5">
      <c r="A28" s="10"/>
      <c r="B28" s="287">
        <v>2009</v>
      </c>
      <c r="C28" s="283">
        <v>195</v>
      </c>
      <c r="D28" s="10"/>
      <c r="E28" s="27"/>
    </row>
    <row r="29" spans="1:5" hidden="1">
      <c r="A29" s="10"/>
      <c r="B29" s="287">
        <v>40238</v>
      </c>
      <c r="C29" s="283">
        <v>208</v>
      </c>
      <c r="D29" s="10"/>
      <c r="E29" s="27"/>
    </row>
    <row r="30" spans="1:5" hidden="1">
      <c r="A30" s="10"/>
      <c r="B30" s="287">
        <v>40330</v>
      </c>
      <c r="C30" s="283">
        <v>218</v>
      </c>
      <c r="D30" s="10"/>
      <c r="E30" s="27"/>
    </row>
    <row r="31" spans="1:5" hidden="1">
      <c r="A31" s="10"/>
      <c r="B31" s="287">
        <v>40422</v>
      </c>
      <c r="C31" s="283">
        <v>219</v>
      </c>
      <c r="D31" s="10"/>
      <c r="E31" s="27"/>
    </row>
    <row r="32" spans="1:5">
      <c r="A32" s="10"/>
      <c r="B32" s="287">
        <v>2010</v>
      </c>
      <c r="C32" s="280">
        <v>219</v>
      </c>
      <c r="D32" s="10"/>
      <c r="E32" s="27"/>
    </row>
    <row r="33" spans="1:5" hidden="1">
      <c r="A33" s="10"/>
      <c r="B33" s="287">
        <v>40603</v>
      </c>
      <c r="C33" s="283">
        <v>254</v>
      </c>
      <c r="D33" s="10"/>
      <c r="E33" s="27"/>
    </row>
    <row r="34" spans="1:5" hidden="1">
      <c r="A34" s="10"/>
      <c r="B34" s="287">
        <v>40695</v>
      </c>
      <c r="C34" s="283">
        <v>254</v>
      </c>
      <c r="D34" s="10"/>
      <c r="E34" s="27"/>
    </row>
    <row r="35" spans="1:5" hidden="1">
      <c r="A35" s="10"/>
      <c r="B35" s="287">
        <v>40787</v>
      </c>
      <c r="C35" s="283">
        <v>254</v>
      </c>
      <c r="D35" s="10"/>
      <c r="E35" s="27"/>
    </row>
    <row r="36" spans="1:5">
      <c r="A36" s="10"/>
      <c r="B36" s="287" t="s">
        <v>106</v>
      </c>
      <c r="C36" s="283">
        <v>261</v>
      </c>
      <c r="D36" s="10"/>
      <c r="E36" s="27"/>
    </row>
    <row r="37" spans="1:5">
      <c r="A37" s="10"/>
      <c r="B37" s="287" t="s">
        <v>120</v>
      </c>
      <c r="C37" s="284">
        <v>309</v>
      </c>
      <c r="D37" s="10"/>
      <c r="E37" s="27"/>
    </row>
    <row r="38" spans="1:5">
      <c r="A38" s="10"/>
      <c r="B38" s="287" t="s">
        <v>172</v>
      </c>
      <c r="C38" s="284">
        <v>321</v>
      </c>
      <c r="D38" s="10"/>
      <c r="E38" s="27"/>
    </row>
    <row r="39" spans="1:5">
      <c r="A39" s="10"/>
      <c r="B39" s="287" t="s">
        <v>173</v>
      </c>
      <c r="C39" s="284">
        <v>327</v>
      </c>
      <c r="D39" s="10"/>
      <c r="E39" s="27"/>
    </row>
    <row r="40" spans="1:5">
      <c r="A40" s="10"/>
      <c r="B40" s="355">
        <v>41518</v>
      </c>
      <c r="C40" s="284">
        <v>332</v>
      </c>
      <c r="D40" s="10"/>
      <c r="E40" s="27"/>
    </row>
    <row r="41" spans="1:5">
      <c r="A41" s="10"/>
      <c r="B41" s="295">
        <v>41609</v>
      </c>
      <c r="C41" s="285">
        <v>341</v>
      </c>
      <c r="D41" s="10"/>
      <c r="E41" s="27"/>
    </row>
    <row r="42" spans="1:5">
      <c r="A42" s="10"/>
      <c r="B42" s="64"/>
      <c r="C42" s="65"/>
      <c r="D42" s="10"/>
      <c r="E42" s="27"/>
    </row>
    <row r="43" spans="1:5">
      <c r="B43" s="161" t="s">
        <v>190</v>
      </c>
      <c r="E43" s="4"/>
    </row>
    <row r="44" spans="1:5">
      <c r="B44" s="98" t="s">
        <v>108</v>
      </c>
    </row>
  </sheetData>
  <mergeCells count="4">
    <mergeCell ref="A7:J7"/>
    <mergeCell ref="B11:C11"/>
    <mergeCell ref="E9:I9"/>
    <mergeCell ref="E10:H10"/>
  </mergeCells>
  <phoneticPr fontId="12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48"/>
  <sheetViews>
    <sheetView topLeftCell="A22" zoomScale="80" zoomScaleNormal="80" workbookViewId="0">
      <selection activeCell="I31" sqref="I31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16384" width="10.85546875" style="3"/>
  </cols>
  <sheetData>
    <row r="6" spans="1:22" ht="15" thickBot="1"/>
    <row r="7" spans="1:22" ht="42" customHeight="1" thickBot="1">
      <c r="A7" s="338" t="s">
        <v>191</v>
      </c>
      <c r="B7" s="339"/>
      <c r="C7" s="339"/>
      <c r="D7" s="339"/>
      <c r="E7" s="339"/>
      <c r="F7" s="339"/>
      <c r="G7" s="339"/>
      <c r="H7" s="339"/>
      <c r="I7" s="340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11" t="s">
        <v>154</v>
      </c>
      <c r="C10" s="312"/>
      <c r="D10" s="121"/>
      <c r="E10" s="20"/>
      <c r="F10" s="20"/>
      <c r="G10" s="20"/>
      <c r="H10" s="20"/>
      <c r="K10" s="313" t="s">
        <v>159</v>
      </c>
      <c r="L10" s="314"/>
      <c r="M10" s="314"/>
      <c r="N10" s="314"/>
      <c r="O10" s="314"/>
      <c r="P10" s="314"/>
      <c r="Q10" s="314"/>
      <c r="R10" s="255"/>
      <c r="S10" s="255"/>
      <c r="T10" s="249"/>
      <c r="U10" s="249"/>
      <c r="V10" s="121"/>
    </row>
    <row r="11" spans="1:22" ht="25.5" customHeight="1">
      <c r="A11" s="20"/>
      <c r="B11" s="305" t="s">
        <v>180</v>
      </c>
      <c r="C11" s="306"/>
      <c r="D11" s="162"/>
      <c r="E11" s="20"/>
      <c r="F11" s="20"/>
      <c r="G11" s="20"/>
      <c r="H11" s="20"/>
      <c r="K11" s="309" t="s">
        <v>180</v>
      </c>
      <c r="L11" s="310"/>
      <c r="M11" s="310"/>
      <c r="N11" s="310"/>
      <c r="O11" s="254"/>
      <c r="P11" s="254"/>
      <c r="Q11" s="254"/>
      <c r="R11" s="122"/>
      <c r="S11" s="122"/>
      <c r="T11" s="122"/>
      <c r="U11" s="122"/>
      <c r="V11" s="123"/>
    </row>
    <row r="12" spans="1:22" ht="12" customHeight="1">
      <c r="A12" s="20"/>
      <c r="B12" s="334"/>
      <c r="C12" s="335"/>
      <c r="D12" s="107"/>
      <c r="E12" s="20"/>
      <c r="F12" s="20"/>
      <c r="G12" s="20"/>
      <c r="H12" s="20"/>
      <c r="K12" s="252"/>
      <c r="L12" s="253"/>
      <c r="M12" s="253"/>
      <c r="N12" s="253"/>
      <c r="O12" s="253"/>
      <c r="P12" s="253"/>
      <c r="Q12" s="253"/>
      <c r="R12" s="92"/>
      <c r="S12" s="92"/>
      <c r="T12" s="92"/>
      <c r="U12" s="92"/>
      <c r="V12" s="93"/>
    </row>
    <row r="13" spans="1:22" ht="21.75" customHeight="1">
      <c r="B13" s="141" t="s">
        <v>45</v>
      </c>
      <c r="C13" s="163" t="s">
        <v>51</v>
      </c>
      <c r="D13" s="163" t="s">
        <v>52</v>
      </c>
    </row>
    <row r="14" spans="1:22">
      <c r="B14" s="124" t="s">
        <v>79</v>
      </c>
      <c r="C14" s="164">
        <v>603050</v>
      </c>
      <c r="D14" s="112">
        <f t="shared" ref="D14:D24" si="0">+C14/$C$25</f>
        <v>0.56315497524378011</v>
      </c>
    </row>
    <row r="15" spans="1:22">
      <c r="B15" s="124" t="s">
        <v>49</v>
      </c>
      <c r="C15" s="164">
        <v>155096</v>
      </c>
      <c r="D15" s="112">
        <f t="shared" si="0"/>
        <v>0.14483555930753556</v>
      </c>
    </row>
    <row r="16" spans="1:22">
      <c r="B16" s="124" t="s">
        <v>50</v>
      </c>
      <c r="C16" s="164">
        <v>5878</v>
      </c>
      <c r="D16" s="112">
        <f t="shared" si="0"/>
        <v>5.4891384536654335E-3</v>
      </c>
    </row>
    <row r="17" spans="1:9">
      <c r="B17" s="124" t="s">
        <v>46</v>
      </c>
      <c r="C17" s="164">
        <v>118559</v>
      </c>
      <c r="D17" s="112">
        <f t="shared" si="0"/>
        <v>0.11071567981084045</v>
      </c>
    </row>
    <row r="18" spans="1:9">
      <c r="B18" s="124" t="s">
        <v>88</v>
      </c>
      <c r="C18" s="164">
        <v>838</v>
      </c>
      <c r="D18" s="112">
        <f t="shared" si="0"/>
        <v>7.8256175981143814E-4</v>
      </c>
    </row>
    <row r="19" spans="1:9">
      <c r="B19" s="124" t="s">
        <v>89</v>
      </c>
      <c r="C19" s="164">
        <v>824</v>
      </c>
      <c r="D19" s="112">
        <f t="shared" si="0"/>
        <v>7.694879356618437E-4</v>
      </c>
    </row>
    <row r="20" spans="1:9">
      <c r="B20" s="124" t="s">
        <v>48</v>
      </c>
      <c r="C20" s="164">
        <v>35706</v>
      </c>
      <c r="D20" s="112">
        <f t="shared" si="0"/>
        <v>3.3343854648958483E-2</v>
      </c>
    </row>
    <row r="21" spans="1:9">
      <c r="B21" s="124" t="s">
        <v>90</v>
      </c>
      <c r="C21" s="164">
        <v>56711</v>
      </c>
      <c r="D21" s="112">
        <f t="shared" si="0"/>
        <v>5.2959260096260702E-2</v>
      </c>
    </row>
    <row r="22" spans="1:9">
      <c r="B22" s="124" t="s">
        <v>47</v>
      </c>
      <c r="C22" s="164">
        <v>43179</v>
      </c>
      <c r="D22" s="112">
        <f t="shared" si="0"/>
        <v>4.0322475211095568E-2</v>
      </c>
    </row>
    <row r="23" spans="1:9">
      <c r="B23" s="124" t="s">
        <v>111</v>
      </c>
      <c r="C23" s="164">
        <v>467</v>
      </c>
      <c r="D23" s="112">
        <f t="shared" si="0"/>
        <v>4.3610541984718566E-4</v>
      </c>
    </row>
    <row r="24" spans="1:9">
      <c r="B24" s="124" t="s">
        <v>68</v>
      </c>
      <c r="C24" s="164">
        <f>50534</f>
        <v>50534</v>
      </c>
      <c r="D24" s="112">
        <f t="shared" si="0"/>
        <v>4.7190902112543211E-2</v>
      </c>
    </row>
    <row r="25" spans="1:9" ht="15" thickBot="1">
      <c r="B25" s="165" t="s">
        <v>39</v>
      </c>
      <c r="C25" s="166">
        <f>SUM(C14:C24)</f>
        <v>1070842</v>
      </c>
      <c r="D25" s="167">
        <f>SUM(D14:D24)</f>
        <v>0.99999999999999989</v>
      </c>
    </row>
    <row r="26" spans="1:9">
      <c r="C26" s="17"/>
      <c r="E26" s="17"/>
    </row>
    <row r="27" spans="1:9" ht="15" thickBot="1"/>
    <row r="28" spans="1:9" ht="48.75" customHeight="1" thickBot="1">
      <c r="A28" s="341" t="s">
        <v>192</v>
      </c>
      <c r="B28" s="342"/>
      <c r="C28" s="342"/>
      <c r="D28" s="342"/>
      <c r="E28" s="342"/>
      <c r="F28" s="342"/>
      <c r="G28" s="342"/>
      <c r="H28" s="342"/>
      <c r="I28" s="343"/>
    </row>
    <row r="30" spans="1:9" ht="70.5" customHeight="1">
      <c r="B30" s="311" t="s">
        <v>156</v>
      </c>
      <c r="C30" s="333"/>
      <c r="D30" s="121"/>
    </row>
    <row r="31" spans="1:9">
      <c r="B31" s="305" t="s">
        <v>180</v>
      </c>
      <c r="C31" s="306"/>
      <c r="D31" s="162"/>
      <c r="E31" s="56"/>
      <c r="F31" s="56"/>
      <c r="G31" s="56"/>
      <c r="H31" s="56"/>
    </row>
    <row r="32" spans="1:9" ht="9.75" customHeight="1">
      <c r="B32" s="334"/>
      <c r="C32" s="335"/>
      <c r="D32" s="107"/>
      <c r="E32" s="56"/>
      <c r="F32" s="57"/>
      <c r="G32" s="58"/>
      <c r="H32" s="56"/>
    </row>
    <row r="33" spans="2:13" ht="22.5" customHeight="1">
      <c r="B33" s="168" t="s">
        <v>69</v>
      </c>
      <c r="C33" s="168" t="s">
        <v>70</v>
      </c>
      <c r="D33" s="168" t="s">
        <v>52</v>
      </c>
      <c r="E33" s="56"/>
      <c r="F33" s="57"/>
      <c r="G33" s="58"/>
      <c r="H33" s="56"/>
    </row>
    <row r="34" spans="2:13">
      <c r="B34" s="21" t="s">
        <v>53</v>
      </c>
      <c r="C34" s="296">
        <v>164375</v>
      </c>
      <c r="D34" s="29">
        <f>+C34/$C$37</f>
        <v>4.3380395729495293E-2</v>
      </c>
      <c r="E34" s="56"/>
      <c r="F34" s="56"/>
      <c r="G34" s="56"/>
      <c r="H34" s="56"/>
    </row>
    <row r="35" spans="2:13">
      <c r="B35" s="21" t="s">
        <v>71</v>
      </c>
      <c r="C35" s="296">
        <v>2508554</v>
      </c>
      <c r="D35" s="29">
        <f>+C35/$C$37</f>
        <v>0.66203537781784538</v>
      </c>
      <c r="E35" s="56"/>
      <c r="F35" s="56"/>
      <c r="G35" s="56"/>
      <c r="H35" s="56"/>
    </row>
    <row r="36" spans="2:13">
      <c r="B36" s="21" t="s">
        <v>72</v>
      </c>
      <c r="C36" s="296">
        <v>1116225</v>
      </c>
      <c r="D36" s="29">
        <f>+C36/$C$37</f>
        <v>0.29458422645265936</v>
      </c>
      <c r="E36" s="56"/>
      <c r="F36" s="56"/>
      <c r="G36" s="56"/>
      <c r="H36" s="56"/>
    </row>
    <row r="37" spans="2:13" ht="15" thickBot="1">
      <c r="B37" s="35" t="s">
        <v>39</v>
      </c>
      <c r="C37" s="36">
        <f>+SUM(C34:C36)</f>
        <v>3789154</v>
      </c>
      <c r="D37" s="37">
        <f>+SUM(D34:D36)</f>
        <v>1</v>
      </c>
      <c r="E37" s="59"/>
      <c r="F37" s="59"/>
      <c r="G37" s="60"/>
      <c r="H37" s="59"/>
    </row>
    <row r="38" spans="2:13" ht="15" thickBot="1">
      <c r="B38" s="32" t="s">
        <v>10</v>
      </c>
      <c r="C38" s="33">
        <f>+C37/15584417</f>
        <v>0.24313735958168983</v>
      </c>
      <c r="D38" s="31"/>
    </row>
    <row r="39" spans="2:13">
      <c r="B39" s="85"/>
      <c r="C39" s="86"/>
      <c r="D39" s="31"/>
      <c r="F39" s="288"/>
      <c r="G39" s="288"/>
    </row>
    <row r="40" spans="2:13">
      <c r="B40" s="30" t="s">
        <v>73</v>
      </c>
      <c r="F40" s="288"/>
      <c r="G40" s="288"/>
    </row>
    <row r="41" spans="2:13" ht="15">
      <c r="B41" s="44" t="s">
        <v>108</v>
      </c>
      <c r="F41" s="288"/>
      <c r="G41" s="288"/>
    </row>
    <row r="45" spans="2:13" ht="33.75" customHeight="1">
      <c r="B45" s="336" t="s">
        <v>157</v>
      </c>
      <c r="C45" s="337"/>
      <c r="D45" s="337"/>
      <c r="E45" s="337"/>
      <c r="F45" s="267"/>
      <c r="G45" s="257"/>
      <c r="H45" s="257"/>
      <c r="I45" s="250"/>
      <c r="J45" s="256"/>
      <c r="K45" s="251"/>
      <c r="L45" s="251"/>
      <c r="M45" s="20"/>
    </row>
    <row r="46" spans="2:13" ht="21.75" customHeight="1">
      <c r="B46" s="274" t="s">
        <v>158</v>
      </c>
      <c r="C46" s="275"/>
      <c r="D46" s="275"/>
      <c r="E46" s="275"/>
      <c r="F46" s="268"/>
      <c r="G46" s="265"/>
      <c r="H46" s="265"/>
      <c r="I46" s="266"/>
      <c r="J46" s="256"/>
      <c r="K46" s="251"/>
      <c r="L46" s="251"/>
      <c r="M46" s="20"/>
    </row>
    <row r="47" spans="2:13" ht="15" customHeight="1">
      <c r="B47" s="309" t="s">
        <v>180</v>
      </c>
      <c r="C47" s="310"/>
      <c r="D47" s="310"/>
      <c r="E47" s="254"/>
      <c r="F47" s="254"/>
      <c r="G47" s="254"/>
      <c r="H47" s="254"/>
      <c r="I47" s="123"/>
      <c r="J47" s="20"/>
      <c r="K47" s="20"/>
      <c r="L47" s="20"/>
      <c r="M47" s="20"/>
    </row>
    <row r="48" spans="2:13" ht="15">
      <c r="B48" s="252"/>
      <c r="C48" s="253"/>
      <c r="D48" s="253"/>
      <c r="E48" s="253"/>
      <c r="F48" s="253"/>
      <c r="G48" s="253"/>
      <c r="H48" s="253"/>
      <c r="I48" s="93"/>
      <c r="J48" s="20"/>
      <c r="K48" s="20"/>
      <c r="L48" s="20"/>
      <c r="M48" s="20"/>
    </row>
  </sheetData>
  <mergeCells count="12">
    <mergeCell ref="A7:I7"/>
    <mergeCell ref="A28:I28"/>
    <mergeCell ref="B12:C12"/>
    <mergeCell ref="B10:C10"/>
    <mergeCell ref="B11:C11"/>
    <mergeCell ref="B47:D47"/>
    <mergeCell ref="K10:Q10"/>
    <mergeCell ref="B30:C30"/>
    <mergeCell ref="B31:C31"/>
    <mergeCell ref="B32:C32"/>
    <mergeCell ref="B45:E45"/>
    <mergeCell ref="K11:N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14"/>
  <sheetViews>
    <sheetView tabSelected="1" topLeftCell="A34" zoomScale="60" zoomScaleNormal="60" workbookViewId="0">
      <selection activeCell="G67" sqref="G67"/>
    </sheetView>
  </sheetViews>
  <sheetFormatPr baseColWidth="10" defaultColWidth="10.85546875" defaultRowHeight="14.25"/>
  <cols>
    <col min="1" max="1" width="8.85546875" style="43" customWidth="1"/>
    <col min="2" max="2" width="57.7109375" style="43" customWidth="1"/>
    <col min="3" max="3" width="40.42578125" style="43" customWidth="1"/>
    <col min="4" max="5" width="20.85546875" style="43" customWidth="1"/>
    <col min="6" max="8" width="10.85546875" style="43"/>
    <col min="9" max="9" width="4.42578125" style="43" customWidth="1"/>
    <col min="10" max="256" width="10.85546875" style="43"/>
    <col min="257" max="257" width="11.42578125" style="43" customWidth="1"/>
    <col min="258" max="258" width="34.5703125" style="43" customWidth="1"/>
    <col min="259" max="259" width="26.7109375" style="43" customWidth="1"/>
    <col min="260" max="260" width="15.140625" style="43" customWidth="1"/>
    <col min="261" max="261" width="16.28515625" style="43" customWidth="1"/>
    <col min="262" max="512" width="10.85546875" style="43"/>
    <col min="513" max="513" width="11.42578125" style="43" customWidth="1"/>
    <col min="514" max="514" width="34.5703125" style="43" customWidth="1"/>
    <col min="515" max="515" width="26.7109375" style="43" customWidth="1"/>
    <col min="516" max="516" width="15.140625" style="43" customWidth="1"/>
    <col min="517" max="517" width="16.28515625" style="43" customWidth="1"/>
    <col min="518" max="768" width="10.85546875" style="43"/>
    <col min="769" max="769" width="11.42578125" style="43" customWidth="1"/>
    <col min="770" max="770" width="34.5703125" style="43" customWidth="1"/>
    <col min="771" max="771" width="26.7109375" style="43" customWidth="1"/>
    <col min="772" max="772" width="15.140625" style="43" customWidth="1"/>
    <col min="773" max="773" width="16.28515625" style="43" customWidth="1"/>
    <col min="774" max="1024" width="10.85546875" style="43"/>
    <col min="1025" max="1025" width="11.42578125" style="43" customWidth="1"/>
    <col min="1026" max="1026" width="34.5703125" style="43" customWidth="1"/>
    <col min="1027" max="1027" width="26.7109375" style="43" customWidth="1"/>
    <col min="1028" max="1028" width="15.140625" style="43" customWidth="1"/>
    <col min="1029" max="1029" width="16.28515625" style="43" customWidth="1"/>
    <col min="1030" max="1280" width="10.85546875" style="43"/>
    <col min="1281" max="1281" width="11.42578125" style="43" customWidth="1"/>
    <col min="1282" max="1282" width="34.5703125" style="43" customWidth="1"/>
    <col min="1283" max="1283" width="26.7109375" style="43" customWidth="1"/>
    <col min="1284" max="1284" width="15.140625" style="43" customWidth="1"/>
    <col min="1285" max="1285" width="16.28515625" style="43" customWidth="1"/>
    <col min="1286" max="1536" width="10.85546875" style="43"/>
    <col min="1537" max="1537" width="11.42578125" style="43" customWidth="1"/>
    <col min="1538" max="1538" width="34.5703125" style="43" customWidth="1"/>
    <col min="1539" max="1539" width="26.7109375" style="43" customWidth="1"/>
    <col min="1540" max="1540" width="15.140625" style="43" customWidth="1"/>
    <col min="1541" max="1541" width="16.28515625" style="43" customWidth="1"/>
    <col min="1542" max="1792" width="10.85546875" style="43"/>
    <col min="1793" max="1793" width="11.42578125" style="43" customWidth="1"/>
    <col min="1794" max="1794" width="34.5703125" style="43" customWidth="1"/>
    <col min="1795" max="1795" width="26.7109375" style="43" customWidth="1"/>
    <col min="1796" max="1796" width="15.140625" style="43" customWidth="1"/>
    <col min="1797" max="1797" width="16.28515625" style="43" customWidth="1"/>
    <col min="1798" max="2048" width="10.85546875" style="43"/>
    <col min="2049" max="2049" width="11.42578125" style="43" customWidth="1"/>
    <col min="2050" max="2050" width="34.5703125" style="43" customWidth="1"/>
    <col min="2051" max="2051" width="26.7109375" style="43" customWidth="1"/>
    <col min="2052" max="2052" width="15.140625" style="43" customWidth="1"/>
    <col min="2053" max="2053" width="16.28515625" style="43" customWidth="1"/>
    <col min="2054" max="2304" width="10.85546875" style="43"/>
    <col min="2305" max="2305" width="11.42578125" style="43" customWidth="1"/>
    <col min="2306" max="2306" width="34.5703125" style="43" customWidth="1"/>
    <col min="2307" max="2307" width="26.7109375" style="43" customWidth="1"/>
    <col min="2308" max="2308" width="15.140625" style="43" customWidth="1"/>
    <col min="2309" max="2309" width="16.28515625" style="43" customWidth="1"/>
    <col min="2310" max="2560" width="10.85546875" style="43"/>
    <col min="2561" max="2561" width="11.42578125" style="43" customWidth="1"/>
    <col min="2562" max="2562" width="34.5703125" style="43" customWidth="1"/>
    <col min="2563" max="2563" width="26.7109375" style="43" customWidth="1"/>
    <col min="2564" max="2564" width="15.140625" style="43" customWidth="1"/>
    <col min="2565" max="2565" width="16.28515625" style="43" customWidth="1"/>
    <col min="2566" max="2816" width="10.85546875" style="43"/>
    <col min="2817" max="2817" width="11.42578125" style="43" customWidth="1"/>
    <col min="2818" max="2818" width="34.5703125" style="43" customWidth="1"/>
    <col min="2819" max="2819" width="26.7109375" style="43" customWidth="1"/>
    <col min="2820" max="2820" width="15.140625" style="43" customWidth="1"/>
    <col min="2821" max="2821" width="16.28515625" style="43" customWidth="1"/>
    <col min="2822" max="3072" width="10.85546875" style="43"/>
    <col min="3073" max="3073" width="11.42578125" style="43" customWidth="1"/>
    <col min="3074" max="3074" width="34.5703125" style="43" customWidth="1"/>
    <col min="3075" max="3075" width="26.7109375" style="43" customWidth="1"/>
    <col min="3076" max="3076" width="15.140625" style="43" customWidth="1"/>
    <col min="3077" max="3077" width="16.28515625" style="43" customWidth="1"/>
    <col min="3078" max="3328" width="10.85546875" style="43"/>
    <col min="3329" max="3329" width="11.42578125" style="43" customWidth="1"/>
    <col min="3330" max="3330" width="34.5703125" style="43" customWidth="1"/>
    <col min="3331" max="3331" width="26.7109375" style="43" customWidth="1"/>
    <col min="3332" max="3332" width="15.140625" style="43" customWidth="1"/>
    <col min="3333" max="3333" width="16.28515625" style="43" customWidth="1"/>
    <col min="3334" max="3584" width="10.85546875" style="43"/>
    <col min="3585" max="3585" width="11.42578125" style="43" customWidth="1"/>
    <col min="3586" max="3586" width="34.5703125" style="43" customWidth="1"/>
    <col min="3587" max="3587" width="26.7109375" style="43" customWidth="1"/>
    <col min="3588" max="3588" width="15.140625" style="43" customWidth="1"/>
    <col min="3589" max="3589" width="16.28515625" style="43" customWidth="1"/>
    <col min="3590" max="3840" width="10.85546875" style="43"/>
    <col min="3841" max="3841" width="11.42578125" style="43" customWidth="1"/>
    <col min="3842" max="3842" width="34.5703125" style="43" customWidth="1"/>
    <col min="3843" max="3843" width="26.7109375" style="43" customWidth="1"/>
    <col min="3844" max="3844" width="15.140625" style="43" customWidth="1"/>
    <col min="3845" max="3845" width="16.28515625" style="43" customWidth="1"/>
    <col min="3846" max="4096" width="10.85546875" style="43"/>
    <col min="4097" max="4097" width="11.42578125" style="43" customWidth="1"/>
    <col min="4098" max="4098" width="34.5703125" style="43" customWidth="1"/>
    <col min="4099" max="4099" width="26.7109375" style="43" customWidth="1"/>
    <col min="4100" max="4100" width="15.140625" style="43" customWidth="1"/>
    <col min="4101" max="4101" width="16.28515625" style="43" customWidth="1"/>
    <col min="4102" max="4352" width="10.85546875" style="43"/>
    <col min="4353" max="4353" width="11.42578125" style="43" customWidth="1"/>
    <col min="4354" max="4354" width="34.5703125" style="43" customWidth="1"/>
    <col min="4355" max="4355" width="26.7109375" style="43" customWidth="1"/>
    <col min="4356" max="4356" width="15.140625" style="43" customWidth="1"/>
    <col min="4357" max="4357" width="16.28515625" style="43" customWidth="1"/>
    <col min="4358" max="4608" width="10.85546875" style="43"/>
    <col min="4609" max="4609" width="11.42578125" style="43" customWidth="1"/>
    <col min="4610" max="4610" width="34.5703125" style="43" customWidth="1"/>
    <col min="4611" max="4611" width="26.7109375" style="43" customWidth="1"/>
    <col min="4612" max="4612" width="15.140625" style="43" customWidth="1"/>
    <col min="4613" max="4613" width="16.28515625" style="43" customWidth="1"/>
    <col min="4614" max="4864" width="10.85546875" style="43"/>
    <col min="4865" max="4865" width="11.42578125" style="43" customWidth="1"/>
    <col min="4866" max="4866" width="34.5703125" style="43" customWidth="1"/>
    <col min="4867" max="4867" width="26.7109375" style="43" customWidth="1"/>
    <col min="4868" max="4868" width="15.140625" style="43" customWidth="1"/>
    <col min="4869" max="4869" width="16.28515625" style="43" customWidth="1"/>
    <col min="4870" max="5120" width="10.85546875" style="43"/>
    <col min="5121" max="5121" width="11.42578125" style="43" customWidth="1"/>
    <col min="5122" max="5122" width="34.5703125" style="43" customWidth="1"/>
    <col min="5123" max="5123" width="26.7109375" style="43" customWidth="1"/>
    <col min="5124" max="5124" width="15.140625" style="43" customWidth="1"/>
    <col min="5125" max="5125" width="16.28515625" style="43" customWidth="1"/>
    <col min="5126" max="5376" width="10.85546875" style="43"/>
    <col min="5377" max="5377" width="11.42578125" style="43" customWidth="1"/>
    <col min="5378" max="5378" width="34.5703125" style="43" customWidth="1"/>
    <col min="5379" max="5379" width="26.7109375" style="43" customWidth="1"/>
    <col min="5380" max="5380" width="15.140625" style="43" customWidth="1"/>
    <col min="5381" max="5381" width="16.28515625" style="43" customWidth="1"/>
    <col min="5382" max="5632" width="10.85546875" style="43"/>
    <col min="5633" max="5633" width="11.42578125" style="43" customWidth="1"/>
    <col min="5634" max="5634" width="34.5703125" style="43" customWidth="1"/>
    <col min="5635" max="5635" width="26.7109375" style="43" customWidth="1"/>
    <col min="5636" max="5636" width="15.140625" style="43" customWidth="1"/>
    <col min="5637" max="5637" width="16.28515625" style="43" customWidth="1"/>
    <col min="5638" max="5888" width="10.85546875" style="43"/>
    <col min="5889" max="5889" width="11.42578125" style="43" customWidth="1"/>
    <col min="5890" max="5890" width="34.5703125" style="43" customWidth="1"/>
    <col min="5891" max="5891" width="26.7109375" style="43" customWidth="1"/>
    <col min="5892" max="5892" width="15.140625" style="43" customWidth="1"/>
    <col min="5893" max="5893" width="16.28515625" style="43" customWidth="1"/>
    <col min="5894" max="6144" width="10.85546875" style="43"/>
    <col min="6145" max="6145" width="11.42578125" style="43" customWidth="1"/>
    <col min="6146" max="6146" width="34.5703125" style="43" customWidth="1"/>
    <col min="6147" max="6147" width="26.7109375" style="43" customWidth="1"/>
    <col min="6148" max="6148" width="15.140625" style="43" customWidth="1"/>
    <col min="6149" max="6149" width="16.28515625" style="43" customWidth="1"/>
    <col min="6150" max="6400" width="10.85546875" style="43"/>
    <col min="6401" max="6401" width="11.42578125" style="43" customWidth="1"/>
    <col min="6402" max="6402" width="34.5703125" style="43" customWidth="1"/>
    <col min="6403" max="6403" width="26.7109375" style="43" customWidth="1"/>
    <col min="6404" max="6404" width="15.140625" style="43" customWidth="1"/>
    <col min="6405" max="6405" width="16.28515625" style="43" customWidth="1"/>
    <col min="6406" max="6656" width="10.85546875" style="43"/>
    <col min="6657" max="6657" width="11.42578125" style="43" customWidth="1"/>
    <col min="6658" max="6658" width="34.5703125" style="43" customWidth="1"/>
    <col min="6659" max="6659" width="26.7109375" style="43" customWidth="1"/>
    <col min="6660" max="6660" width="15.140625" style="43" customWidth="1"/>
    <col min="6661" max="6661" width="16.28515625" style="43" customWidth="1"/>
    <col min="6662" max="6912" width="10.85546875" style="43"/>
    <col min="6913" max="6913" width="11.42578125" style="43" customWidth="1"/>
    <col min="6914" max="6914" width="34.5703125" style="43" customWidth="1"/>
    <col min="6915" max="6915" width="26.7109375" style="43" customWidth="1"/>
    <col min="6916" max="6916" width="15.140625" style="43" customWidth="1"/>
    <col min="6917" max="6917" width="16.28515625" style="43" customWidth="1"/>
    <col min="6918" max="7168" width="10.85546875" style="43"/>
    <col min="7169" max="7169" width="11.42578125" style="43" customWidth="1"/>
    <col min="7170" max="7170" width="34.5703125" style="43" customWidth="1"/>
    <col min="7171" max="7171" width="26.7109375" style="43" customWidth="1"/>
    <col min="7172" max="7172" width="15.140625" style="43" customWidth="1"/>
    <col min="7173" max="7173" width="16.28515625" style="43" customWidth="1"/>
    <col min="7174" max="7424" width="10.85546875" style="43"/>
    <col min="7425" max="7425" width="11.42578125" style="43" customWidth="1"/>
    <col min="7426" max="7426" width="34.5703125" style="43" customWidth="1"/>
    <col min="7427" max="7427" width="26.7109375" style="43" customWidth="1"/>
    <col min="7428" max="7428" width="15.140625" style="43" customWidth="1"/>
    <col min="7429" max="7429" width="16.28515625" style="43" customWidth="1"/>
    <col min="7430" max="7680" width="10.85546875" style="43"/>
    <col min="7681" max="7681" width="11.42578125" style="43" customWidth="1"/>
    <col min="7682" max="7682" width="34.5703125" style="43" customWidth="1"/>
    <col min="7683" max="7683" width="26.7109375" style="43" customWidth="1"/>
    <col min="7684" max="7684" width="15.140625" style="43" customWidth="1"/>
    <col min="7685" max="7685" width="16.28515625" style="43" customWidth="1"/>
    <col min="7686" max="7936" width="10.85546875" style="43"/>
    <col min="7937" max="7937" width="11.42578125" style="43" customWidth="1"/>
    <col min="7938" max="7938" width="34.5703125" style="43" customWidth="1"/>
    <col min="7939" max="7939" width="26.7109375" style="43" customWidth="1"/>
    <col min="7940" max="7940" width="15.140625" style="43" customWidth="1"/>
    <col min="7941" max="7941" width="16.28515625" style="43" customWidth="1"/>
    <col min="7942" max="8192" width="10.85546875" style="43"/>
    <col min="8193" max="8193" width="11.42578125" style="43" customWidth="1"/>
    <col min="8194" max="8194" width="34.5703125" style="43" customWidth="1"/>
    <col min="8195" max="8195" width="26.7109375" style="43" customWidth="1"/>
    <col min="8196" max="8196" width="15.140625" style="43" customWidth="1"/>
    <col min="8197" max="8197" width="16.28515625" style="43" customWidth="1"/>
    <col min="8198" max="8448" width="10.85546875" style="43"/>
    <col min="8449" max="8449" width="11.42578125" style="43" customWidth="1"/>
    <col min="8450" max="8450" width="34.5703125" style="43" customWidth="1"/>
    <col min="8451" max="8451" width="26.7109375" style="43" customWidth="1"/>
    <col min="8452" max="8452" width="15.140625" style="43" customWidth="1"/>
    <col min="8453" max="8453" width="16.28515625" style="43" customWidth="1"/>
    <col min="8454" max="8704" width="10.85546875" style="43"/>
    <col min="8705" max="8705" width="11.42578125" style="43" customWidth="1"/>
    <col min="8706" max="8706" width="34.5703125" style="43" customWidth="1"/>
    <col min="8707" max="8707" width="26.7109375" style="43" customWidth="1"/>
    <col min="8708" max="8708" width="15.140625" style="43" customWidth="1"/>
    <col min="8709" max="8709" width="16.28515625" style="43" customWidth="1"/>
    <col min="8710" max="8960" width="10.85546875" style="43"/>
    <col min="8961" max="8961" width="11.42578125" style="43" customWidth="1"/>
    <col min="8962" max="8962" width="34.5703125" style="43" customWidth="1"/>
    <col min="8963" max="8963" width="26.7109375" style="43" customWidth="1"/>
    <col min="8964" max="8964" width="15.140625" style="43" customWidth="1"/>
    <col min="8965" max="8965" width="16.28515625" style="43" customWidth="1"/>
    <col min="8966" max="9216" width="10.85546875" style="43"/>
    <col min="9217" max="9217" width="11.42578125" style="43" customWidth="1"/>
    <col min="9218" max="9218" width="34.5703125" style="43" customWidth="1"/>
    <col min="9219" max="9219" width="26.7109375" style="43" customWidth="1"/>
    <col min="9220" max="9220" width="15.140625" style="43" customWidth="1"/>
    <col min="9221" max="9221" width="16.28515625" style="43" customWidth="1"/>
    <col min="9222" max="9472" width="10.85546875" style="43"/>
    <col min="9473" max="9473" width="11.42578125" style="43" customWidth="1"/>
    <col min="9474" max="9474" width="34.5703125" style="43" customWidth="1"/>
    <col min="9475" max="9475" width="26.7109375" style="43" customWidth="1"/>
    <col min="9476" max="9476" width="15.140625" style="43" customWidth="1"/>
    <col min="9477" max="9477" width="16.28515625" style="43" customWidth="1"/>
    <col min="9478" max="9728" width="10.85546875" style="43"/>
    <col min="9729" max="9729" width="11.42578125" style="43" customWidth="1"/>
    <col min="9730" max="9730" width="34.5703125" style="43" customWidth="1"/>
    <col min="9731" max="9731" width="26.7109375" style="43" customWidth="1"/>
    <col min="9732" max="9732" width="15.140625" style="43" customWidth="1"/>
    <col min="9733" max="9733" width="16.28515625" style="43" customWidth="1"/>
    <col min="9734" max="9984" width="10.85546875" style="43"/>
    <col min="9985" max="9985" width="11.42578125" style="43" customWidth="1"/>
    <col min="9986" max="9986" width="34.5703125" style="43" customWidth="1"/>
    <col min="9987" max="9987" width="26.7109375" style="43" customWidth="1"/>
    <col min="9988" max="9988" width="15.140625" style="43" customWidth="1"/>
    <col min="9989" max="9989" width="16.28515625" style="43" customWidth="1"/>
    <col min="9990" max="10240" width="10.85546875" style="43"/>
    <col min="10241" max="10241" width="11.42578125" style="43" customWidth="1"/>
    <col min="10242" max="10242" width="34.5703125" style="43" customWidth="1"/>
    <col min="10243" max="10243" width="26.7109375" style="43" customWidth="1"/>
    <col min="10244" max="10244" width="15.140625" style="43" customWidth="1"/>
    <col min="10245" max="10245" width="16.28515625" style="43" customWidth="1"/>
    <col min="10246" max="10496" width="10.85546875" style="43"/>
    <col min="10497" max="10497" width="11.42578125" style="43" customWidth="1"/>
    <col min="10498" max="10498" width="34.5703125" style="43" customWidth="1"/>
    <col min="10499" max="10499" width="26.7109375" style="43" customWidth="1"/>
    <col min="10500" max="10500" width="15.140625" style="43" customWidth="1"/>
    <col min="10501" max="10501" width="16.28515625" style="43" customWidth="1"/>
    <col min="10502" max="10752" width="10.85546875" style="43"/>
    <col min="10753" max="10753" width="11.42578125" style="43" customWidth="1"/>
    <col min="10754" max="10754" width="34.5703125" style="43" customWidth="1"/>
    <col min="10755" max="10755" width="26.7109375" style="43" customWidth="1"/>
    <col min="10756" max="10756" width="15.140625" style="43" customWidth="1"/>
    <col min="10757" max="10757" width="16.28515625" style="43" customWidth="1"/>
    <col min="10758" max="11008" width="10.85546875" style="43"/>
    <col min="11009" max="11009" width="11.42578125" style="43" customWidth="1"/>
    <col min="11010" max="11010" width="34.5703125" style="43" customWidth="1"/>
    <col min="11011" max="11011" width="26.7109375" style="43" customWidth="1"/>
    <col min="11012" max="11012" width="15.140625" style="43" customWidth="1"/>
    <col min="11013" max="11013" width="16.28515625" style="43" customWidth="1"/>
    <col min="11014" max="11264" width="10.85546875" style="43"/>
    <col min="11265" max="11265" width="11.42578125" style="43" customWidth="1"/>
    <col min="11266" max="11266" width="34.5703125" style="43" customWidth="1"/>
    <col min="11267" max="11267" width="26.7109375" style="43" customWidth="1"/>
    <col min="11268" max="11268" width="15.140625" style="43" customWidth="1"/>
    <col min="11269" max="11269" width="16.28515625" style="43" customWidth="1"/>
    <col min="11270" max="11520" width="10.85546875" style="43"/>
    <col min="11521" max="11521" width="11.42578125" style="43" customWidth="1"/>
    <col min="11522" max="11522" width="34.5703125" style="43" customWidth="1"/>
    <col min="11523" max="11523" width="26.7109375" style="43" customWidth="1"/>
    <col min="11524" max="11524" width="15.140625" style="43" customWidth="1"/>
    <col min="11525" max="11525" width="16.28515625" style="43" customWidth="1"/>
    <col min="11526" max="11776" width="10.85546875" style="43"/>
    <col min="11777" max="11777" width="11.42578125" style="43" customWidth="1"/>
    <col min="11778" max="11778" width="34.5703125" style="43" customWidth="1"/>
    <col min="11779" max="11779" width="26.7109375" style="43" customWidth="1"/>
    <col min="11780" max="11780" width="15.140625" style="43" customWidth="1"/>
    <col min="11781" max="11781" width="16.28515625" style="43" customWidth="1"/>
    <col min="11782" max="12032" width="10.85546875" style="43"/>
    <col min="12033" max="12033" width="11.42578125" style="43" customWidth="1"/>
    <col min="12034" max="12034" width="34.5703125" style="43" customWidth="1"/>
    <col min="12035" max="12035" width="26.7109375" style="43" customWidth="1"/>
    <col min="12036" max="12036" width="15.140625" style="43" customWidth="1"/>
    <col min="12037" max="12037" width="16.28515625" style="43" customWidth="1"/>
    <col min="12038" max="12288" width="10.85546875" style="43"/>
    <col min="12289" max="12289" width="11.42578125" style="43" customWidth="1"/>
    <col min="12290" max="12290" width="34.5703125" style="43" customWidth="1"/>
    <col min="12291" max="12291" width="26.7109375" style="43" customWidth="1"/>
    <col min="12292" max="12292" width="15.140625" style="43" customWidth="1"/>
    <col min="12293" max="12293" width="16.28515625" style="43" customWidth="1"/>
    <col min="12294" max="12544" width="10.85546875" style="43"/>
    <col min="12545" max="12545" width="11.42578125" style="43" customWidth="1"/>
    <col min="12546" max="12546" width="34.5703125" style="43" customWidth="1"/>
    <col min="12547" max="12547" width="26.7109375" style="43" customWidth="1"/>
    <col min="12548" max="12548" width="15.140625" style="43" customWidth="1"/>
    <col min="12549" max="12549" width="16.28515625" style="43" customWidth="1"/>
    <col min="12550" max="12800" width="10.85546875" style="43"/>
    <col min="12801" max="12801" width="11.42578125" style="43" customWidth="1"/>
    <col min="12802" max="12802" width="34.5703125" style="43" customWidth="1"/>
    <col min="12803" max="12803" width="26.7109375" style="43" customWidth="1"/>
    <col min="12804" max="12804" width="15.140625" style="43" customWidth="1"/>
    <col min="12805" max="12805" width="16.28515625" style="43" customWidth="1"/>
    <col min="12806" max="13056" width="10.85546875" style="43"/>
    <col min="13057" max="13057" width="11.42578125" style="43" customWidth="1"/>
    <col min="13058" max="13058" width="34.5703125" style="43" customWidth="1"/>
    <col min="13059" max="13059" width="26.7109375" style="43" customWidth="1"/>
    <col min="13060" max="13060" width="15.140625" style="43" customWidth="1"/>
    <col min="13061" max="13061" width="16.28515625" style="43" customWidth="1"/>
    <col min="13062" max="13312" width="10.85546875" style="43"/>
    <col min="13313" max="13313" width="11.42578125" style="43" customWidth="1"/>
    <col min="13314" max="13314" width="34.5703125" style="43" customWidth="1"/>
    <col min="13315" max="13315" width="26.7109375" style="43" customWidth="1"/>
    <col min="13316" max="13316" width="15.140625" style="43" customWidth="1"/>
    <col min="13317" max="13317" width="16.28515625" style="43" customWidth="1"/>
    <col min="13318" max="13568" width="10.85546875" style="43"/>
    <col min="13569" max="13569" width="11.42578125" style="43" customWidth="1"/>
    <col min="13570" max="13570" width="34.5703125" style="43" customWidth="1"/>
    <col min="13571" max="13571" width="26.7109375" style="43" customWidth="1"/>
    <col min="13572" max="13572" width="15.140625" style="43" customWidth="1"/>
    <col min="13573" max="13573" width="16.28515625" style="43" customWidth="1"/>
    <col min="13574" max="13824" width="10.85546875" style="43"/>
    <col min="13825" max="13825" width="11.42578125" style="43" customWidth="1"/>
    <col min="13826" max="13826" width="34.5703125" style="43" customWidth="1"/>
    <col min="13827" max="13827" width="26.7109375" style="43" customWidth="1"/>
    <col min="13828" max="13828" width="15.140625" style="43" customWidth="1"/>
    <col min="13829" max="13829" width="16.28515625" style="43" customWidth="1"/>
    <col min="13830" max="14080" width="10.85546875" style="43"/>
    <col min="14081" max="14081" width="11.42578125" style="43" customWidth="1"/>
    <col min="14082" max="14082" width="34.5703125" style="43" customWidth="1"/>
    <col min="14083" max="14083" width="26.7109375" style="43" customWidth="1"/>
    <col min="14084" max="14084" width="15.140625" style="43" customWidth="1"/>
    <col min="14085" max="14085" width="16.28515625" style="43" customWidth="1"/>
    <col min="14086" max="14336" width="10.85546875" style="43"/>
    <col min="14337" max="14337" width="11.42578125" style="43" customWidth="1"/>
    <col min="14338" max="14338" width="34.5703125" style="43" customWidth="1"/>
    <col min="14339" max="14339" width="26.7109375" style="43" customWidth="1"/>
    <col min="14340" max="14340" width="15.140625" style="43" customWidth="1"/>
    <col min="14341" max="14341" width="16.28515625" style="43" customWidth="1"/>
    <col min="14342" max="14592" width="10.85546875" style="43"/>
    <col min="14593" max="14593" width="11.42578125" style="43" customWidth="1"/>
    <col min="14594" max="14594" width="34.5703125" style="43" customWidth="1"/>
    <col min="14595" max="14595" width="26.7109375" style="43" customWidth="1"/>
    <col min="14596" max="14596" width="15.140625" style="43" customWidth="1"/>
    <col min="14597" max="14597" width="16.28515625" style="43" customWidth="1"/>
    <col min="14598" max="14848" width="10.85546875" style="43"/>
    <col min="14849" max="14849" width="11.42578125" style="43" customWidth="1"/>
    <col min="14850" max="14850" width="34.5703125" style="43" customWidth="1"/>
    <col min="14851" max="14851" width="26.7109375" style="43" customWidth="1"/>
    <col min="14852" max="14852" width="15.140625" style="43" customWidth="1"/>
    <col min="14853" max="14853" width="16.28515625" style="43" customWidth="1"/>
    <col min="14854" max="15104" width="10.85546875" style="43"/>
    <col min="15105" max="15105" width="11.42578125" style="43" customWidth="1"/>
    <col min="15106" max="15106" width="34.5703125" style="43" customWidth="1"/>
    <col min="15107" max="15107" width="26.7109375" style="43" customWidth="1"/>
    <col min="15108" max="15108" width="15.140625" style="43" customWidth="1"/>
    <col min="15109" max="15109" width="16.28515625" style="43" customWidth="1"/>
    <col min="15110" max="15360" width="10.85546875" style="43"/>
    <col min="15361" max="15361" width="11.42578125" style="43" customWidth="1"/>
    <col min="15362" max="15362" width="34.5703125" style="43" customWidth="1"/>
    <col min="15363" max="15363" width="26.7109375" style="43" customWidth="1"/>
    <col min="15364" max="15364" width="15.140625" style="43" customWidth="1"/>
    <col min="15365" max="15365" width="16.28515625" style="43" customWidth="1"/>
    <col min="15366" max="15616" width="10.85546875" style="43"/>
    <col min="15617" max="15617" width="11.42578125" style="43" customWidth="1"/>
    <col min="15618" max="15618" width="34.5703125" style="43" customWidth="1"/>
    <col min="15619" max="15619" width="26.7109375" style="43" customWidth="1"/>
    <col min="15620" max="15620" width="15.140625" style="43" customWidth="1"/>
    <col min="15621" max="15621" width="16.28515625" style="43" customWidth="1"/>
    <col min="15622" max="15872" width="10.85546875" style="43"/>
    <col min="15873" max="15873" width="11.42578125" style="43" customWidth="1"/>
    <col min="15874" max="15874" width="34.5703125" style="43" customWidth="1"/>
    <col min="15875" max="15875" width="26.7109375" style="43" customWidth="1"/>
    <col min="15876" max="15876" width="15.140625" style="43" customWidth="1"/>
    <col min="15877" max="15877" width="16.28515625" style="43" customWidth="1"/>
    <col min="15878" max="16128" width="10.85546875" style="43"/>
    <col min="16129" max="16129" width="11.42578125" style="43" customWidth="1"/>
    <col min="16130" max="16130" width="34.5703125" style="43" customWidth="1"/>
    <col min="16131" max="16131" width="26.7109375" style="43" customWidth="1"/>
    <col min="16132" max="16132" width="15.140625" style="43" customWidth="1"/>
    <col min="16133" max="16133" width="16.28515625" style="43" customWidth="1"/>
    <col min="16134" max="16384" width="10.85546875" style="43"/>
  </cols>
  <sheetData>
    <row r="6" spans="1:20" ht="15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1" thickBot="1">
      <c r="A7" s="347" t="s">
        <v>93</v>
      </c>
      <c r="B7" s="348"/>
      <c r="C7" s="348"/>
      <c r="D7" s="348"/>
      <c r="E7" s="348"/>
      <c r="F7" s="348"/>
      <c r="G7" s="348"/>
      <c r="H7" s="348"/>
      <c r="I7" s="348"/>
      <c r="J7" s="348"/>
      <c r="K7" s="349"/>
      <c r="L7" s="45"/>
      <c r="M7" s="45"/>
      <c r="N7" s="47"/>
      <c r="O7" s="47"/>
      <c r="P7" s="47"/>
      <c r="Q7" s="47"/>
      <c r="R7" s="48"/>
      <c r="S7" s="48"/>
      <c r="T7" s="48"/>
    </row>
    <row r="9" spans="1:20">
      <c r="A9" s="45"/>
      <c r="B9" s="45"/>
      <c r="C9" s="45"/>
      <c r="D9" s="45"/>
      <c r="E9" s="45"/>
      <c r="F9" s="49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s="46" customFormat="1" ht="65.25" customHeight="1">
      <c r="A10" s="45"/>
      <c r="B10" s="160" t="s">
        <v>193</v>
      </c>
      <c r="C10" s="181"/>
      <c r="D10" s="45"/>
      <c r="E10" s="45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s="46" customFormat="1">
      <c r="A11" s="45"/>
      <c r="B11" s="182" t="s">
        <v>180</v>
      </c>
      <c r="C11" s="170"/>
      <c r="D11" s="45"/>
      <c r="E11" s="45"/>
      <c r="F11" s="4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s="46" customFormat="1">
      <c r="A12" s="45"/>
      <c r="B12" s="334"/>
      <c r="C12" s="352"/>
      <c r="D12" s="45"/>
      <c r="E12" s="45"/>
      <c r="F12" s="4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>
      <c r="A13" s="45"/>
      <c r="B13" s="174" t="s">
        <v>94</v>
      </c>
      <c r="C13" s="175">
        <f>C14*1000</f>
        <v>151347310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>
      <c r="A14" s="45"/>
      <c r="B14" s="174" t="s">
        <v>95</v>
      </c>
      <c r="C14" s="177">
        <v>151347.31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>
      <c r="A15" s="45"/>
      <c r="B15" s="174" t="s">
        <v>96</v>
      </c>
      <c r="C15" s="172">
        <f>C14/155.52</f>
        <v>973.16943158436209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>
      <c r="B16" s="45"/>
      <c r="C16" s="45"/>
      <c r="D16" s="45"/>
      <c r="E16" s="45"/>
    </row>
    <row r="17" spans="2:9" s="46" customFormat="1">
      <c r="B17" s="45"/>
      <c r="C17" s="45"/>
      <c r="D17" s="45"/>
      <c r="E17" s="45"/>
    </row>
    <row r="18" spans="2:9" s="46" customFormat="1" ht="50.25" customHeight="1">
      <c r="B18" s="160" t="s">
        <v>161</v>
      </c>
      <c r="C18" s="180"/>
      <c r="D18" s="178"/>
      <c r="E18" s="176"/>
    </row>
    <row r="19" spans="2:9" s="46" customFormat="1">
      <c r="B19" s="182" t="s">
        <v>180</v>
      </c>
      <c r="C19" s="183"/>
      <c r="D19" s="171"/>
      <c r="E19" s="173"/>
    </row>
    <row r="20" spans="2:9" s="46" customFormat="1">
      <c r="B20" s="331"/>
      <c r="C20" s="353"/>
      <c r="D20" s="169"/>
      <c r="E20" s="179"/>
    </row>
    <row r="21" spans="2:9" ht="12.75" customHeight="1">
      <c r="B21" s="200" t="s">
        <v>97</v>
      </c>
      <c r="C21" s="201" t="s">
        <v>105</v>
      </c>
      <c r="D21" s="350" t="s">
        <v>10</v>
      </c>
      <c r="E21" s="350"/>
    </row>
    <row r="22" spans="2:9">
      <c r="B22" s="184" t="s">
        <v>98</v>
      </c>
      <c r="C22" s="50">
        <v>1070842</v>
      </c>
      <c r="D22" s="51">
        <f>$C$13/C22</f>
        <v>141.33486546101105</v>
      </c>
      <c r="E22" s="185" t="s">
        <v>99</v>
      </c>
    </row>
    <row r="23" spans="2:9">
      <c r="B23" s="184" t="s">
        <v>100</v>
      </c>
      <c r="C23" s="50">
        <v>6682903</v>
      </c>
      <c r="D23" s="51">
        <f t="shared" ref="D23:D24" si="0">$C$13/C23</f>
        <v>22.646941007523228</v>
      </c>
      <c r="E23" s="186" t="s">
        <v>101</v>
      </c>
    </row>
    <row r="24" spans="2:9">
      <c r="B24" s="184" t="s">
        <v>102</v>
      </c>
      <c r="C24" s="187">
        <v>15774749</v>
      </c>
      <c r="D24" s="51">
        <f t="shared" si="0"/>
        <v>9.5942769041840226</v>
      </c>
      <c r="E24" s="186" t="s">
        <v>103</v>
      </c>
    </row>
    <row r="26" spans="2:9" s="46" customFormat="1"/>
    <row r="27" spans="2:9" s="46" customFormat="1" ht="48.75" customHeight="1">
      <c r="B27" s="263" t="s">
        <v>160</v>
      </c>
      <c r="C27" s="233"/>
      <c r="D27" s="233"/>
      <c r="E27" s="203"/>
      <c r="F27" s="236"/>
      <c r="G27" s="236"/>
      <c r="H27" s="236"/>
      <c r="I27" s="20"/>
    </row>
    <row r="28" spans="2:9" s="46" customFormat="1" ht="15">
      <c r="B28" s="223" t="s">
        <v>180</v>
      </c>
      <c r="C28" s="224"/>
      <c r="D28" s="224"/>
      <c r="E28" s="232"/>
      <c r="F28" s="236"/>
      <c r="G28" s="236"/>
      <c r="H28" s="236"/>
      <c r="I28" s="20"/>
    </row>
    <row r="29" spans="2:9" s="46" customFormat="1" ht="15">
      <c r="B29" s="228"/>
      <c r="C29" s="229"/>
      <c r="D29" s="229"/>
      <c r="E29" s="230"/>
      <c r="F29" s="236"/>
      <c r="G29" s="236"/>
      <c r="H29" s="236"/>
      <c r="I29" s="20"/>
    </row>
    <row r="30" spans="2:9" s="46" customFormat="1"/>
    <row r="52" spans="2:5" ht="15">
      <c r="B52" s="351">
        <v>41518</v>
      </c>
      <c r="C52" s="351"/>
      <c r="D52" s="351"/>
      <c r="E52" s="351"/>
    </row>
    <row r="53" spans="2:5" s="46" customFormat="1">
      <c r="B53" s="73"/>
      <c r="C53" s="74"/>
    </row>
    <row r="54" spans="2:5" s="46" customFormat="1">
      <c r="B54" s="73"/>
      <c r="C54" s="74"/>
    </row>
    <row r="55" spans="2:5" s="46" customFormat="1" ht="59.25" customHeight="1">
      <c r="B55" s="192" t="s">
        <v>194</v>
      </c>
      <c r="C55" s="193"/>
      <c r="D55" s="189"/>
    </row>
    <row r="56" spans="2:5" s="46" customFormat="1">
      <c r="B56" s="182" t="s">
        <v>180</v>
      </c>
      <c r="C56" s="183"/>
      <c r="D56" s="191"/>
    </row>
    <row r="57" spans="2:5" s="46" customFormat="1">
      <c r="B57" s="345"/>
      <c r="C57" s="346"/>
      <c r="D57" s="194"/>
    </row>
    <row r="58" spans="2:5" s="46" customFormat="1" ht="31.5" customHeight="1">
      <c r="B58" s="196" t="s">
        <v>45</v>
      </c>
      <c r="C58" s="197" t="s">
        <v>104</v>
      </c>
      <c r="D58" s="196" t="s">
        <v>123</v>
      </c>
    </row>
    <row r="59" spans="2:5" s="46" customFormat="1">
      <c r="B59" s="207" t="s">
        <v>79</v>
      </c>
      <c r="C59" s="198">
        <v>58880</v>
      </c>
      <c r="D59" s="195">
        <f>C59/$C$71</f>
        <v>0.389038933758457</v>
      </c>
    </row>
    <row r="60" spans="2:5" s="46" customFormat="1">
      <c r="B60" s="207" t="s">
        <v>89</v>
      </c>
      <c r="C60" s="199">
        <v>30273.439999999999</v>
      </c>
      <c r="D60" s="195">
        <f t="shared" ref="D60:D70" si="1">C60/$C$71</f>
        <v>0.20002627069973883</v>
      </c>
    </row>
    <row r="61" spans="2:5" s="46" customFormat="1">
      <c r="B61" s="202" t="s">
        <v>49</v>
      </c>
      <c r="C61" s="198">
        <v>13768.08</v>
      </c>
      <c r="D61" s="195">
        <f t="shared" si="1"/>
        <v>9.0970094482016595E-2</v>
      </c>
    </row>
    <row r="62" spans="2:5" s="46" customFormat="1">
      <c r="B62" s="207" t="s">
        <v>50</v>
      </c>
      <c r="C62" s="199">
        <v>5644.12</v>
      </c>
      <c r="D62" s="195">
        <f t="shared" si="1"/>
        <v>3.7292500455244265E-2</v>
      </c>
    </row>
    <row r="63" spans="2:5" s="46" customFormat="1">
      <c r="B63" s="207" t="s">
        <v>124</v>
      </c>
      <c r="C63" s="198">
        <v>9735</v>
      </c>
      <c r="D63" s="195">
        <f t="shared" si="1"/>
        <v>6.4322248983331845E-2</v>
      </c>
    </row>
    <row r="64" spans="2:5" s="46" customFormat="1">
      <c r="B64" s="207" t="s">
        <v>110</v>
      </c>
      <c r="C64" s="198">
        <v>8822.82</v>
      </c>
      <c r="D64" s="195">
        <f t="shared" si="1"/>
        <v>5.8295184876745745E-2</v>
      </c>
    </row>
    <row r="65" spans="2:23" s="46" customFormat="1">
      <c r="B65" s="207" t="s">
        <v>125</v>
      </c>
      <c r="C65" s="198">
        <v>5468.75</v>
      </c>
      <c r="D65" s="195">
        <f t="shared" si="1"/>
        <v>3.61337749489056E-2</v>
      </c>
    </row>
    <row r="66" spans="2:23" s="46" customFormat="1">
      <c r="B66" s="207" t="s">
        <v>88</v>
      </c>
      <c r="C66" s="199">
        <v>2441.41</v>
      </c>
      <c r="D66" s="195">
        <f t="shared" si="1"/>
        <v>1.6131174308207107E-2</v>
      </c>
    </row>
    <row r="67" spans="2:23" s="46" customFormat="1">
      <c r="B67" s="207" t="s">
        <v>109</v>
      </c>
      <c r="C67" s="199">
        <v>1677</v>
      </c>
      <c r="D67" s="195">
        <f t="shared" si="1"/>
        <v>1.1080473707760401E-2</v>
      </c>
    </row>
    <row r="68" spans="2:23" s="46" customFormat="1">
      <c r="B68" s="207" t="s">
        <v>112</v>
      </c>
      <c r="C68" s="198">
        <v>2739.7</v>
      </c>
      <c r="D68" s="195">
        <f t="shared" si="1"/>
        <v>1.8102071447317333E-2</v>
      </c>
    </row>
    <row r="69" spans="2:23" s="46" customFormat="1">
      <c r="B69" s="207" t="s">
        <v>111</v>
      </c>
      <c r="C69" s="199">
        <v>2048</v>
      </c>
      <c r="D69" s="195">
        <f t="shared" si="1"/>
        <v>1.3531789000294158E-2</v>
      </c>
    </row>
    <row r="70" spans="2:23" s="46" customFormat="1">
      <c r="B70" s="207" t="s">
        <v>68</v>
      </c>
      <c r="C70" s="199">
        <v>9849</v>
      </c>
      <c r="D70" s="195">
        <f t="shared" si="1"/>
        <v>6.5075483331981029E-2</v>
      </c>
    </row>
    <row r="71" spans="2:23" s="46" customFormat="1">
      <c r="B71" s="210" t="s">
        <v>39</v>
      </c>
      <c r="C71" s="209">
        <f>SUM(C59:C70)</f>
        <v>151347.32</v>
      </c>
      <c r="D71" s="118">
        <f>SUM(D59:D70)</f>
        <v>1</v>
      </c>
    </row>
    <row r="72" spans="2:23" s="46" customFormat="1" ht="15" customHeight="1">
      <c r="B72" s="354" t="s">
        <v>179</v>
      </c>
      <c r="C72" s="354"/>
      <c r="D72" s="354"/>
    </row>
    <row r="73" spans="2:23" s="46" customFormat="1">
      <c r="B73" s="354"/>
      <c r="C73" s="354"/>
      <c r="D73" s="354"/>
    </row>
    <row r="74" spans="2:23" s="46" customFormat="1" ht="15">
      <c r="B74" s="290"/>
      <c r="C74" s="290"/>
      <c r="D74" s="290"/>
    </row>
    <row r="75" spans="2:23" s="46" customFormat="1">
      <c r="B75" s="73"/>
      <c r="C75" s="74"/>
    </row>
    <row r="76" spans="2:23" s="46" customFormat="1" ht="38.25" customHeight="1">
      <c r="B76" s="259" t="s">
        <v>162</v>
      </c>
      <c r="C76" s="258"/>
      <c r="D76" s="233"/>
      <c r="E76" s="233"/>
      <c r="F76" s="225"/>
      <c r="G76" s="225"/>
      <c r="H76" s="226"/>
      <c r="J76" s="313" t="s">
        <v>164</v>
      </c>
      <c r="K76" s="344"/>
      <c r="L76" s="344"/>
      <c r="M76" s="344"/>
      <c r="N76" s="344"/>
      <c r="O76" s="344"/>
      <c r="P76" s="344"/>
      <c r="Q76" s="219"/>
      <c r="R76" s="219"/>
      <c r="S76" s="219"/>
      <c r="T76" s="219"/>
      <c r="U76" s="219"/>
      <c r="V76" s="219"/>
      <c r="W76" s="189"/>
    </row>
    <row r="77" spans="2:23" s="46" customFormat="1" ht="22.5" customHeight="1">
      <c r="B77" s="272" t="s">
        <v>163</v>
      </c>
      <c r="C77" s="269"/>
      <c r="D77" s="269"/>
      <c r="E77" s="269"/>
      <c r="F77" s="227"/>
      <c r="G77" s="227"/>
      <c r="H77" s="270"/>
      <c r="J77" s="273" t="s">
        <v>163</v>
      </c>
      <c r="K77" s="271"/>
      <c r="L77" s="271"/>
      <c r="M77" s="271"/>
      <c r="N77" s="271"/>
      <c r="O77" s="271"/>
      <c r="P77" s="271"/>
      <c r="Q77" s="188"/>
      <c r="R77" s="188"/>
      <c r="S77" s="188"/>
      <c r="T77" s="188"/>
      <c r="U77" s="188"/>
      <c r="V77" s="188"/>
      <c r="W77" s="190"/>
    </row>
    <row r="78" spans="2:23" s="46" customFormat="1" ht="15" customHeight="1">
      <c r="B78" s="309" t="s">
        <v>180</v>
      </c>
      <c r="C78" s="310"/>
      <c r="D78" s="231"/>
      <c r="E78" s="231"/>
      <c r="F78" s="231"/>
      <c r="G78" s="231"/>
      <c r="H78" s="232"/>
      <c r="J78" s="309" t="s">
        <v>180</v>
      </c>
      <c r="K78" s="310"/>
      <c r="L78" s="310"/>
      <c r="M78" s="310"/>
      <c r="N78" s="227"/>
      <c r="O78" s="227"/>
      <c r="P78" s="227"/>
      <c r="Q78" s="188"/>
      <c r="R78" s="188"/>
      <c r="S78" s="188"/>
      <c r="T78" s="188"/>
      <c r="U78" s="188"/>
      <c r="V78" s="188"/>
      <c r="W78" s="190"/>
    </row>
    <row r="79" spans="2:23" s="46" customFormat="1" ht="15">
      <c r="B79" s="228"/>
      <c r="C79" s="229"/>
      <c r="D79" s="229"/>
      <c r="E79" s="229"/>
      <c r="F79" s="229"/>
      <c r="G79" s="229"/>
      <c r="H79" s="230"/>
      <c r="J79" s="234"/>
      <c r="K79" s="235"/>
      <c r="L79" s="235"/>
      <c r="M79" s="235"/>
      <c r="N79" s="235"/>
      <c r="O79" s="235"/>
      <c r="P79" s="235"/>
      <c r="Q79" s="218"/>
      <c r="R79" s="218"/>
      <c r="S79" s="218"/>
      <c r="T79" s="218"/>
      <c r="U79" s="218"/>
      <c r="V79" s="218"/>
      <c r="W79" s="217"/>
    </row>
    <row r="80" spans="2:23" s="46" customFormat="1">
      <c r="B80" s="73"/>
      <c r="C80" s="74"/>
    </row>
    <row r="81" spans="2:3" s="46" customFormat="1">
      <c r="B81" s="73"/>
      <c r="C81" s="74"/>
    </row>
    <row r="82" spans="2:3" s="46" customFormat="1">
      <c r="B82" s="73"/>
      <c r="C82" s="74"/>
    </row>
    <row r="83" spans="2:3" s="46" customFormat="1">
      <c r="B83" s="73"/>
      <c r="C83" s="74"/>
    </row>
    <row r="84" spans="2:3" s="46" customFormat="1">
      <c r="B84" s="73"/>
      <c r="C84" s="74"/>
    </row>
    <row r="85" spans="2:3" s="46" customFormat="1">
      <c r="B85" s="73"/>
      <c r="C85" s="74"/>
    </row>
    <row r="86" spans="2:3" s="46" customFormat="1">
      <c r="B86" s="73"/>
      <c r="C86" s="74"/>
    </row>
    <row r="87" spans="2:3" s="46" customFormat="1">
      <c r="B87" s="73"/>
      <c r="C87" s="74"/>
    </row>
    <row r="88" spans="2:3" s="46" customFormat="1">
      <c r="B88" s="73"/>
      <c r="C88" s="74"/>
    </row>
    <row r="89" spans="2:3" s="46" customFormat="1">
      <c r="B89" s="73"/>
      <c r="C89" s="74"/>
    </row>
    <row r="90" spans="2:3" s="46" customFormat="1">
      <c r="B90" s="73"/>
      <c r="C90" s="74"/>
    </row>
    <row r="91" spans="2:3" s="46" customFormat="1">
      <c r="B91" s="73"/>
      <c r="C91" s="74"/>
    </row>
    <row r="92" spans="2:3" s="46" customFormat="1">
      <c r="B92" s="73"/>
      <c r="C92" s="74"/>
    </row>
    <row r="93" spans="2:3" s="46" customFormat="1">
      <c r="B93" s="73"/>
      <c r="C93" s="74"/>
    </row>
    <row r="94" spans="2:3" s="46" customFormat="1">
      <c r="B94" s="73"/>
      <c r="C94" s="74"/>
    </row>
    <row r="95" spans="2:3" s="46" customFormat="1">
      <c r="B95" s="73"/>
      <c r="C95" s="74"/>
    </row>
    <row r="96" spans="2:3" s="46" customFormat="1">
      <c r="B96" s="73"/>
      <c r="C96" s="74"/>
    </row>
    <row r="97" spans="2:3" s="46" customFormat="1">
      <c r="B97" s="73"/>
      <c r="C97" s="74"/>
    </row>
    <row r="98" spans="2:3" s="46" customFormat="1">
      <c r="B98" s="73"/>
      <c r="C98" s="74"/>
    </row>
    <row r="99" spans="2:3" s="46" customFormat="1">
      <c r="B99" s="73"/>
      <c r="C99" s="74"/>
    </row>
    <row r="100" spans="2:3" s="46" customFormat="1">
      <c r="B100" s="73"/>
      <c r="C100" s="74"/>
    </row>
    <row r="101" spans="2:3" s="46" customFormat="1">
      <c r="B101" s="73"/>
      <c r="C101" s="74"/>
    </row>
    <row r="102" spans="2:3" s="46" customFormat="1">
      <c r="B102" s="73"/>
      <c r="C102" s="74"/>
    </row>
    <row r="103" spans="2:3" s="46" customFormat="1">
      <c r="B103" s="73"/>
      <c r="C103" s="74"/>
    </row>
    <row r="104" spans="2:3" s="46" customFormat="1">
      <c r="B104" s="73"/>
      <c r="C104" s="74"/>
    </row>
    <row r="105" spans="2:3" s="46" customFormat="1">
      <c r="B105" s="73"/>
      <c r="C105" s="74"/>
    </row>
    <row r="106" spans="2:3" s="46" customFormat="1">
      <c r="B106" s="73"/>
      <c r="C106" s="74"/>
    </row>
    <row r="107" spans="2:3" s="46" customFormat="1">
      <c r="B107" s="73"/>
      <c r="C107" s="74"/>
    </row>
    <row r="108" spans="2:3" s="46" customFormat="1">
      <c r="B108" s="73"/>
      <c r="C108" s="74"/>
    </row>
    <row r="109" spans="2:3" s="46" customFormat="1">
      <c r="B109" s="73"/>
      <c r="C109" s="74"/>
    </row>
    <row r="110" spans="2:3" s="46" customFormat="1">
      <c r="B110" s="73"/>
      <c r="C110" s="74"/>
    </row>
    <row r="111" spans="2:3" s="46" customFormat="1">
      <c r="B111" s="73"/>
      <c r="C111" s="74"/>
    </row>
    <row r="112" spans="2:3" s="46" customFormat="1">
      <c r="B112" s="73"/>
      <c r="C112" s="74"/>
    </row>
    <row r="114" spans="2:2" ht="15">
      <c r="B114" s="44" t="s">
        <v>108</v>
      </c>
    </row>
  </sheetData>
  <mergeCells count="10">
    <mergeCell ref="J76:P76"/>
    <mergeCell ref="J78:M78"/>
    <mergeCell ref="B57:C57"/>
    <mergeCell ref="B78:C78"/>
    <mergeCell ref="A7:K7"/>
    <mergeCell ref="D21:E21"/>
    <mergeCell ref="B52:E52"/>
    <mergeCell ref="B12:C12"/>
    <mergeCell ref="B20:C20"/>
    <mergeCell ref="B72:D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ABONADOS </vt:lpstr>
      <vt:lpstr>USUARIOS</vt:lpstr>
      <vt:lpstr>ABONADOS_BANDA ANCHA</vt:lpstr>
      <vt:lpstr>USUARIOS_BANDA ANCHA</vt:lpstr>
      <vt:lpstr>NRO. ISPs</vt:lpstr>
      <vt:lpstr>PART DE MERCADO</vt:lpstr>
      <vt:lpstr>CONEXION INTERNACIONAL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aaa</cp:lastModifiedBy>
  <cp:lastPrinted>2013-04-26T18:13:52Z</cp:lastPrinted>
  <dcterms:created xsi:type="dcterms:W3CDTF">2009-04-24T14:32:10Z</dcterms:created>
  <dcterms:modified xsi:type="dcterms:W3CDTF">2014-01-24T20:41:54Z</dcterms:modified>
</cp:coreProperties>
</file>