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90" yWindow="135" windowWidth="9870" windowHeight="1068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  <sheet name="CALIDAD DEL SERVICI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2" hidden="1">'Participación del mercado'!$A$8:$J$8</definedName>
  </definedNames>
  <calcPr calcId="145621"/>
</workbook>
</file>

<file path=xl/calcChain.xml><?xml version="1.0" encoding="utf-8"?>
<calcChain xmlns="http://schemas.openxmlformats.org/spreadsheetml/2006/main">
  <c r="S30" i="1" l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F23" i="5" l="1"/>
  <c r="C14" i="2"/>
  <c r="C13" i="2"/>
  <c r="C12" i="2"/>
  <c r="C11" i="2"/>
  <c r="C10" i="2"/>
  <c r="C9" i="2"/>
  <c r="S31" i="1"/>
  <c r="S32" i="6"/>
  <c r="C15" i="2" l="1"/>
  <c r="F22" i="5"/>
  <c r="R31" i="1"/>
  <c r="R32" i="6" l="1"/>
  <c r="F21" i="5" l="1"/>
  <c r="Q31" i="1"/>
  <c r="Q32" i="6"/>
  <c r="P11" i="1" l="1"/>
  <c r="F20" i="5" l="1"/>
  <c r="P31" i="1"/>
  <c r="P32" i="6"/>
  <c r="F19" i="5" l="1"/>
  <c r="O32" i="6"/>
  <c r="O31" i="1"/>
  <c r="H31" i="1" l="1"/>
  <c r="G31" i="1"/>
  <c r="E31" i="1"/>
  <c r="D31" i="1"/>
  <c r="C31" i="1"/>
  <c r="N32" i="6"/>
  <c r="M32" i="6"/>
  <c r="L32" i="6"/>
  <c r="K32" i="6"/>
  <c r="J32" i="6"/>
  <c r="H32" i="6"/>
  <c r="G32" i="6"/>
  <c r="F32" i="6"/>
  <c r="E32" i="6"/>
  <c r="D32" i="6"/>
  <c r="C32" i="6"/>
  <c r="I10" i="6"/>
  <c r="I32" i="6" s="1"/>
  <c r="F18" i="5" l="1"/>
  <c r="N31" i="1"/>
  <c r="F17" i="5" l="1"/>
  <c r="M31" i="1"/>
  <c r="F16" i="5" l="1"/>
  <c r="L31" i="1" l="1"/>
  <c r="J31" i="1" l="1"/>
  <c r="K31" i="1"/>
  <c r="F15" i="5" l="1"/>
  <c r="F14" i="5" l="1"/>
  <c r="F13" i="5"/>
  <c r="F12" i="5"/>
  <c r="I31" i="1"/>
  <c r="F31" i="1"/>
  <c r="F11" i="5"/>
  <c r="F10" i="5"/>
  <c r="F9" i="5"/>
  <c r="C16" i="2" l="1"/>
  <c r="D13" i="2" l="1"/>
  <c r="D14" i="2"/>
  <c r="D12" i="2"/>
  <c r="D9" i="2"/>
  <c r="D11" i="2"/>
  <c r="D10" i="2"/>
  <c r="D15" i="2"/>
  <c r="D16" i="2" l="1"/>
</calcChain>
</file>

<file path=xl/sharedStrings.xml><?xml version="1.0" encoding="utf-8"?>
<sst xmlns="http://schemas.openxmlformats.org/spreadsheetml/2006/main" count="138" uniqueCount="71">
  <si>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</si>
  <si>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</si>
  <si>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</si>
  <si>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</si>
  <si>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</si>
  <si>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</si>
  <si>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</si>
  <si>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</si>
  <si>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</si>
  <si>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</si>
  <si>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</si>
  <si>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</si>
  <si>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</si>
  <si>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</si>
  <si>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</si>
  <si>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</si>
  <si>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</si>
  <si>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</si>
  <si>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</si>
  <si>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</si>
  <si>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</si>
  <si>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</si>
  <si>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</si>
  <si>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</si>
  <si>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</si>
  <si>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</si>
  <si>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</si>
  <si>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</si>
  <si>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</si>
  <si>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</si>
  <si>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</si>
  <si>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</si>
  <si>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</si>
  <si>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</si>
  <si>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</si>
  <si>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</si>
  <si>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</si>
  <si>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</si>
  <si>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</si>
  <si>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</si>
  <si>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may-13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</si>
  <si>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</si>
  <si>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</si>
  <si>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</si>
  <si>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</si>
  <si>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</si>
  <si>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</si>
  <si>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NUMERO DE FALLAS DE LA RED</t>
  </si>
  <si>
    <t>jun-13</t>
  </si>
  <si>
    <t>jul-13</t>
  </si>
  <si>
    <t xml:space="preserve">   Abonados del Servicio</t>
  </si>
  <si>
    <t>Enlaces por Concesionario (2008-Actualidad)</t>
  </si>
  <si>
    <t xml:space="preserve">  Enlaces del Servicio</t>
  </si>
  <si>
    <t>ago-13</t>
  </si>
  <si>
    <t>sep-13</t>
  </si>
  <si>
    <t>oct-13</t>
  </si>
  <si>
    <t>NOTA 1: Telconet (LITORAL) se duplica del mes de Octubre</t>
  </si>
  <si>
    <t>nov-13</t>
  </si>
  <si>
    <t xml:space="preserve">      Fecha de Publicación: 20 de Diciembre del 2013</t>
  </si>
  <si>
    <t>Fecha de Publicación: 20 de Enero del 2014</t>
  </si>
  <si>
    <t>dic-13</t>
  </si>
  <si>
    <t>Número usuarios
Diciembre 2013</t>
  </si>
  <si>
    <t xml:space="preserve">    PARTICIPACIÓN DEL MERCADO DICIEMBRE 2013</t>
  </si>
  <si>
    <t xml:space="preserve">      Fecha de Publicación: 20 de Enero del 2014</t>
  </si>
  <si>
    <t xml:space="preserve">       PARTICIPACIÓN DEL MERCADO DICIEMBRE 2013</t>
  </si>
  <si>
    <t>NOTA 1: Los ingresos de 2013 son de enero - diciembre</t>
  </si>
  <si>
    <t>NOTA 1: Telconet y Gilauco (LITORAL) se duplica del mes de Noviembre</t>
  </si>
  <si>
    <t>NOTA 2: Megadatos y Setel se duplica del mes de Noviembre</t>
  </si>
  <si>
    <t>NOTA 3: La información de CNT E.P. (EX-TELECSA S.A.) desde diciembre 2012 se incluyen en CNT E.P.</t>
  </si>
  <si>
    <t>NOTA 2: Telconet y Gilauco (LITORAL) se duplica del mes de Noviembre</t>
  </si>
  <si>
    <t>NOTA 3: Megadatos y Setel se duplica del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</si>
</sst>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66" fontId="30" fillId="2" borderId="0" xfId="0" applyNumberFormat="1" applyFont="1" applyFill="1" applyBorder="1" applyAlignment="1">
      <alignment horizontal="left"/>
    </xf>
    <xf numFmtId="3" fontId="30" fillId="2" borderId="0" xfId="0" applyNumberFormat="1" applyFont="1" applyFill="1" applyBorder="1"/>
    <xf numFmtId="0" fontId="30" fillId="2" borderId="0" xfId="0" applyFont="1" applyFill="1" applyBorder="1"/>
    <xf numFmtId="10" fontId="30" fillId="2" borderId="0" xfId="2" applyNumberFormat="1" applyFont="1" applyFill="1" applyBorder="1"/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165" fontId="0" fillId="0" borderId="10" xfId="1" applyNumberFormat="1" applyFont="1" applyFill="1" applyBorder="1"/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Abonados!$C$9:$S$9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  <c:pt idx="13">
                  <c:v>sep-13</c:v>
                </c:pt>
                <c:pt idx="14">
                  <c:v>oct-13</c:v>
                </c:pt>
                <c:pt idx="15">
                  <c:v>nov-13</c:v>
                </c:pt>
                <c:pt idx="16">
                  <c:v>dic-13</c:v>
                </c:pt>
              </c:strCache>
            </c:strRef>
          </c:cat>
          <c:val>
            <c:numRef>
              <c:f>Abonados!$C$32:$S$32</c:f>
              <c:numCache>
                <c:formatCode>#,##0</c:formatCode>
                <c:ptCount val="17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  <c:pt idx="10">
                  <c:v>849254</c:v>
                </c:pt>
                <c:pt idx="11">
                  <c:v>868546</c:v>
                </c:pt>
                <c:pt idx="12">
                  <c:v>887000</c:v>
                </c:pt>
                <c:pt idx="13">
                  <c:v>908028</c:v>
                </c:pt>
                <c:pt idx="14">
                  <c:v>919404</c:v>
                </c:pt>
                <c:pt idx="15">
                  <c:v>906396</c:v>
                </c:pt>
                <c:pt idx="16">
                  <c:v>930469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801280"/>
        <c:axId val="163777344"/>
      </c:barChart>
      <c:catAx>
        <c:axId val="7280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3777344"/>
        <c:crosses val="autoZero"/>
        <c:auto val="1"/>
        <c:lblAlgn val="ctr"/>
        <c:lblOffset val="100"/>
        <c:noMultiLvlLbl val="0"/>
      </c:catAx>
      <c:valAx>
        <c:axId val="163777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7280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Enlaces!$C$9:$S$9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  <c:pt idx="13">
                  <c:v>sep-13</c:v>
                </c:pt>
                <c:pt idx="14">
                  <c:v>oct-13</c:v>
                </c:pt>
                <c:pt idx="15">
                  <c:v>nov-13</c:v>
                </c:pt>
                <c:pt idx="16">
                  <c:v>dic-13</c:v>
                </c:pt>
              </c:strCache>
            </c:strRef>
          </c:cat>
          <c:val>
            <c:numRef>
              <c:f>Enlaces!$C$31:$S$31</c:f>
              <c:numCache>
                <c:formatCode>#,##0</c:formatCode>
                <c:ptCount val="17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819594</c:v>
                </c:pt>
                <c:pt idx="6">
                  <c:v>855947</c:v>
                </c:pt>
                <c:pt idx="7">
                  <c:v>853768</c:v>
                </c:pt>
                <c:pt idx="8">
                  <c:v>887474</c:v>
                </c:pt>
                <c:pt idx="9">
                  <c:v>907188</c:v>
                </c:pt>
                <c:pt idx="10">
                  <c:v>943643</c:v>
                </c:pt>
                <c:pt idx="11">
                  <c:v>964916</c:v>
                </c:pt>
                <c:pt idx="12">
                  <c:v>988528</c:v>
                </c:pt>
                <c:pt idx="13">
                  <c:v>1011006</c:v>
                </c:pt>
                <c:pt idx="14">
                  <c:v>1022771</c:v>
                </c:pt>
                <c:pt idx="15">
                  <c:v>1008184</c:v>
                </c:pt>
                <c:pt idx="16">
                  <c:v>1034101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4115968"/>
        <c:axId val="163780800"/>
      </c:barChart>
      <c:catAx>
        <c:axId val="16411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3780800"/>
        <c:crosses val="autoZero"/>
        <c:auto val="1"/>
        <c:lblAlgn val="ctr"/>
        <c:lblOffset val="100"/>
        <c:noMultiLvlLbl val="0"/>
      </c:catAx>
      <c:valAx>
        <c:axId val="163780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641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'[3]Participación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576393</c:v>
                </c:pt>
                <c:pt idx="1">
                  <c:v>158002</c:v>
                </c:pt>
                <c:pt idx="2">
                  <c:v>114320</c:v>
                </c:pt>
                <c:pt idx="3">
                  <c:v>18645</c:v>
                </c:pt>
                <c:pt idx="4">
                  <c:v>43864</c:v>
                </c:pt>
                <c:pt idx="5">
                  <c:v>3031</c:v>
                </c:pt>
                <c:pt idx="6">
                  <c:v>16214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0.61946502247791169</c:v>
                </c:pt>
                <c:pt idx="1">
                  <c:v>0.1698089888002717</c:v>
                </c:pt>
                <c:pt idx="2">
                  <c:v>0.12286277135509081</c:v>
                </c:pt>
                <c:pt idx="3">
                  <c:v>2.003828176973118E-2</c:v>
                </c:pt>
                <c:pt idx="4">
                  <c:v>4.7141817728478863E-2</c:v>
                </c:pt>
                <c:pt idx="5">
                  <c:v>3.2574970256934945E-3</c:v>
                </c:pt>
                <c:pt idx="6">
                  <c:v>1.7425620842822277E-2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71584"/>
        <c:axId val="230670912"/>
      </c:barChart>
      <c:catAx>
        <c:axId val="3917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670912"/>
        <c:crosses val="autoZero"/>
        <c:auto val="1"/>
        <c:lblAlgn val="ctr"/>
        <c:lblOffset val="100"/>
        <c:noMultiLvlLbl val="0"/>
      </c:catAx>
      <c:valAx>
        <c:axId val="23067091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3917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43</xdr:row>
      <xdr:rowOff>85725</xdr:rowOff>
    </xdr:from>
    <xdr:to>
      <xdr:col>15</xdr:col>
      <xdr:colOff>550332</xdr:colOff>
      <xdr:row>68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105834</xdr:colOff>
      <xdr:row>38</xdr:row>
      <xdr:rowOff>100541</xdr:rowOff>
    </xdr:from>
    <xdr:to>
      <xdr:col>15</xdr:col>
      <xdr:colOff>251201</xdr:colOff>
      <xdr:row>41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1059</xdr:colOff>
      <xdr:row>2</xdr:row>
      <xdr:rowOff>67733</xdr:rowOff>
    </xdr:from>
    <xdr:to>
      <xdr:col>18</xdr:col>
      <xdr:colOff>212042</xdr:colOff>
      <xdr:row>6</xdr:row>
      <xdr:rowOff>7938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4059" y="448733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40</xdr:row>
      <xdr:rowOff>85725</xdr:rowOff>
    </xdr:from>
    <xdr:to>
      <xdr:col>15</xdr:col>
      <xdr:colOff>656166</xdr:colOff>
      <xdr:row>62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497416</xdr:colOff>
      <xdr:row>35</xdr:row>
      <xdr:rowOff>111125</xdr:rowOff>
    </xdr:from>
    <xdr:to>
      <xdr:col>15</xdr:col>
      <xdr:colOff>600448</xdr:colOff>
      <xdr:row>38</xdr:row>
      <xdr:rowOff>106364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392641</xdr:colOff>
      <xdr:row>3</xdr:row>
      <xdr:rowOff>25400</xdr:rowOff>
    </xdr:from>
    <xdr:to>
      <xdr:col>18</xdr:col>
      <xdr:colOff>391957</xdr:colOff>
      <xdr:row>6</xdr:row>
      <xdr:rowOff>18521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3224" y="543983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13</v>
          </cell>
          <cell r="AM6">
            <v>11</v>
          </cell>
        </row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106118</v>
          </cell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526</v>
          </cell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196</v>
          </cell>
          <cell r="AM6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5086</v>
          </cell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1261</v>
          </cell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21020</v>
          </cell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773</v>
          </cell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1904</v>
          </cell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 refreshError="1"/>
      <sheetData sheetId="1">
        <row r="6">
          <cell r="F6">
            <v>108</v>
          </cell>
          <cell r="AM6">
            <v>87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 refreshError="1"/>
      <sheetData sheetId="1">
        <row r="6">
          <cell r="F6">
            <v>13</v>
          </cell>
          <cell r="AM6">
            <v>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>
        <row r="6">
          <cell r="F6">
            <v>25929</v>
          </cell>
          <cell r="AD6">
            <v>43258</v>
          </cell>
          <cell r="AM6">
            <v>45666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 refreshError="1"/>
      <sheetData sheetId="1">
        <row r="6">
          <cell r="F6">
            <v>6016</v>
          </cell>
          <cell r="AM6">
            <v>12346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2461</v>
          </cell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748</v>
          </cell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17787</v>
          </cell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146749</v>
          </cell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158</v>
          </cell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765</v>
          </cell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505</v>
          </cell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481458</v>
          </cell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0"/>
  <sheetViews>
    <sheetView tabSelected="1" zoomScale="90" zoomScaleNormal="90" workbookViewId="0">
      <selection activeCell="D33" sqref="D33"/>
    </sheetView>
  </sheetViews>
  <sheetFormatPr baseColWidth="10" defaultRowHeight="15" x14ac:dyDescent="0.25"/>
  <cols>
    <col min="1" max="1" width="4.85546875" style="42" customWidth="1"/>
    <col min="2" max="2" width="44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1" width="9.28515625" style="42" customWidth="1"/>
    <col min="12" max="13" width="8.7109375" style="42" customWidth="1"/>
    <col min="14" max="14" width="8.5703125" style="42" customWidth="1"/>
    <col min="15" max="15" width="9.140625" style="42" customWidth="1"/>
    <col min="16" max="16" width="8.28515625" style="42" customWidth="1"/>
    <col min="17" max="19" width="8.42578125" style="42" customWidth="1"/>
    <col min="20" max="16384" width="11.42578125" style="42"/>
  </cols>
  <sheetData>
    <row r="3" spans="1:19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2" customHeight="1" x14ac:dyDescent="0.25">
      <c r="A5" s="4"/>
      <c r="B5" s="52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2.75" customHeight="1" x14ac:dyDescent="0.25">
      <c r="A7" s="4"/>
      <c r="B7" s="9" t="s">
        <v>59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48</v>
      </c>
      <c r="N9" s="35" t="s">
        <v>49</v>
      </c>
      <c r="O9" s="35" t="s">
        <v>53</v>
      </c>
      <c r="P9" s="35" t="s">
        <v>54</v>
      </c>
      <c r="Q9" s="35" t="s">
        <v>55</v>
      </c>
      <c r="R9" s="35" t="s">
        <v>57</v>
      </c>
      <c r="S9" s="35" t="s">
        <v>60</v>
      </c>
    </row>
    <row r="10" spans="1:19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11</v>
      </c>
      <c r="I10" s="11">
        <f>[1]Reportes!$F$8</f>
        <v>11</v>
      </c>
      <c r="J10" s="11">
        <v>11</v>
      </c>
      <c r="K10" s="11">
        <v>11</v>
      </c>
      <c r="L10" s="11">
        <v>11</v>
      </c>
      <c r="M10" s="11">
        <v>11</v>
      </c>
      <c r="N10" s="11">
        <v>11</v>
      </c>
      <c r="O10" s="11">
        <v>10</v>
      </c>
      <c r="P10" s="11">
        <v>12</v>
      </c>
      <c r="Q10" s="11">
        <v>10</v>
      </c>
      <c r="R10" s="11">
        <v>11</v>
      </c>
      <c r="S10" s="11">
        <v>10</v>
      </c>
    </row>
    <row r="11" spans="1:19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25817</v>
      </c>
      <c r="I11" s="11">
        <v>28191</v>
      </c>
      <c r="J11" s="11">
        <v>30511</v>
      </c>
      <c r="K11" s="11">
        <v>33432</v>
      </c>
      <c r="L11" s="11">
        <v>33432</v>
      </c>
      <c r="M11" s="11">
        <v>37691</v>
      </c>
      <c r="N11" s="11">
        <v>39088</v>
      </c>
      <c r="O11" s="11">
        <v>39088</v>
      </c>
      <c r="P11" s="11">
        <v>41630</v>
      </c>
      <c r="Q11" s="11">
        <v>42820</v>
      </c>
      <c r="R11" s="11">
        <v>23543</v>
      </c>
      <c r="S11" s="11">
        <v>43864</v>
      </c>
    </row>
    <row r="12" spans="1:19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14862</v>
      </c>
      <c r="I12" s="11">
        <v>14914</v>
      </c>
      <c r="J12" s="11">
        <v>15428</v>
      </c>
      <c r="K12" s="11">
        <v>15479</v>
      </c>
      <c r="L12" s="11">
        <v>15803</v>
      </c>
      <c r="M12" s="11">
        <v>16320</v>
      </c>
      <c r="N12" s="11">
        <v>17464</v>
      </c>
      <c r="O12" s="11">
        <v>17726</v>
      </c>
      <c r="P12" s="11">
        <v>17656</v>
      </c>
      <c r="Q12" s="11">
        <v>17736</v>
      </c>
      <c r="R12" s="11">
        <v>18241</v>
      </c>
      <c r="S12" s="11">
        <v>18645</v>
      </c>
    </row>
    <row r="13" spans="1:19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138690</v>
      </c>
      <c r="I13" s="11">
        <v>139602</v>
      </c>
      <c r="J13" s="11">
        <v>140552</v>
      </c>
      <c r="K13" s="11">
        <v>143327</v>
      </c>
      <c r="L13" s="11">
        <v>146024</v>
      </c>
      <c r="M13" s="11">
        <v>146024</v>
      </c>
      <c r="N13" s="11">
        <v>149799</v>
      </c>
      <c r="O13" s="11">
        <v>151006</v>
      </c>
      <c r="P13" s="11">
        <v>153107</v>
      </c>
      <c r="Q13" s="11">
        <v>154939</v>
      </c>
      <c r="R13" s="11">
        <v>156595</v>
      </c>
      <c r="S13" s="11">
        <v>158002</v>
      </c>
    </row>
    <row r="14" spans="1:19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13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11">
        <v>11</v>
      </c>
      <c r="P14" s="11">
        <v>11</v>
      </c>
      <c r="Q14" s="11">
        <v>11</v>
      </c>
      <c r="R14" s="11">
        <v>11</v>
      </c>
      <c r="S14" s="11">
        <v>11</v>
      </c>
    </row>
    <row r="15" spans="1:19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335</v>
      </c>
      <c r="I15" s="11">
        <v>335</v>
      </c>
      <c r="J15" s="11">
        <v>335</v>
      </c>
      <c r="K15" s="11">
        <v>335</v>
      </c>
      <c r="L15" s="11">
        <v>340</v>
      </c>
      <c r="M15" s="11">
        <v>338</v>
      </c>
      <c r="N15" s="11">
        <v>338</v>
      </c>
      <c r="O15" s="11">
        <v>338</v>
      </c>
      <c r="P15" s="11">
        <v>335</v>
      </c>
      <c r="Q15" s="11">
        <v>336</v>
      </c>
      <c r="R15" s="11">
        <v>299</v>
      </c>
      <c r="S15" s="11">
        <v>269</v>
      </c>
    </row>
    <row r="16" spans="1:19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21</v>
      </c>
      <c r="I16" s="11">
        <v>21</v>
      </c>
      <c r="J16" s="11">
        <v>20</v>
      </c>
      <c r="K16" s="11">
        <v>20</v>
      </c>
      <c r="L16" s="11">
        <v>20</v>
      </c>
      <c r="M16" s="11">
        <v>21</v>
      </c>
      <c r="N16" s="11">
        <v>21</v>
      </c>
      <c r="O16" s="11">
        <v>21</v>
      </c>
      <c r="P16" s="11">
        <v>21</v>
      </c>
      <c r="Q16" s="11">
        <v>21</v>
      </c>
      <c r="R16" s="11">
        <v>22</v>
      </c>
      <c r="S16" s="11">
        <v>22</v>
      </c>
    </row>
    <row r="17" spans="1:19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483283</v>
      </c>
      <c r="I17" s="11">
        <v>484833</v>
      </c>
      <c r="J17" s="11">
        <v>488493</v>
      </c>
      <c r="K17" s="11">
        <v>500163</v>
      </c>
      <c r="L17" s="11">
        <v>512556</v>
      </c>
      <c r="M17" s="11">
        <v>518531</v>
      </c>
      <c r="N17" s="11">
        <v>533196</v>
      </c>
      <c r="O17" s="11">
        <v>548779</v>
      </c>
      <c r="P17" s="11">
        <v>563807</v>
      </c>
      <c r="Q17" s="11">
        <v>571703</v>
      </c>
      <c r="R17" s="11">
        <v>573331</v>
      </c>
      <c r="S17" s="11">
        <v>576393</v>
      </c>
    </row>
    <row r="18" spans="1:19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103092</v>
      </c>
      <c r="I18" s="11">
        <v>104993</v>
      </c>
      <c r="J18" s="11">
        <v>107072</v>
      </c>
      <c r="K18" s="11">
        <v>108293</v>
      </c>
      <c r="L18" s="11">
        <v>109836</v>
      </c>
      <c r="M18" s="11">
        <v>111763</v>
      </c>
      <c r="N18" s="11">
        <v>112591</v>
      </c>
      <c r="O18" s="11">
        <v>113386</v>
      </c>
      <c r="P18" s="11">
        <v>114853</v>
      </c>
      <c r="Q18" s="11">
        <v>115297</v>
      </c>
      <c r="R18" s="11">
        <v>115597</v>
      </c>
      <c r="S18" s="11">
        <v>114320</v>
      </c>
    </row>
    <row r="19" spans="1:19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36</v>
      </c>
      <c r="I19" s="11">
        <v>38</v>
      </c>
      <c r="J19" s="11">
        <v>37</v>
      </c>
      <c r="K19" s="11">
        <v>37</v>
      </c>
      <c r="L19" s="11">
        <v>37</v>
      </c>
      <c r="M19" s="11">
        <v>37</v>
      </c>
      <c r="N19" s="11">
        <v>37</v>
      </c>
      <c r="O19" s="11">
        <v>38</v>
      </c>
      <c r="P19" s="11">
        <v>37</v>
      </c>
      <c r="Q19" s="11">
        <v>39</v>
      </c>
      <c r="R19" s="11">
        <v>40</v>
      </c>
      <c r="S19" s="11">
        <v>41</v>
      </c>
    </row>
    <row r="20" spans="1:19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</row>
    <row r="21" spans="1:19" x14ac:dyDescent="0.2">
      <c r="A21" s="10">
        <v>12</v>
      </c>
      <c r="B21" s="10" t="s">
        <v>35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839</v>
      </c>
      <c r="I21" s="11">
        <v>846</v>
      </c>
      <c r="J21" s="11">
        <v>845</v>
      </c>
      <c r="K21" s="11">
        <v>856</v>
      </c>
      <c r="L21" s="11">
        <v>850</v>
      </c>
      <c r="M21" s="11">
        <v>846</v>
      </c>
      <c r="N21" s="11">
        <v>851</v>
      </c>
      <c r="O21" s="11">
        <v>853</v>
      </c>
      <c r="P21" s="11">
        <v>868</v>
      </c>
      <c r="Q21" s="11">
        <v>837</v>
      </c>
      <c r="R21" s="11">
        <v>850</v>
      </c>
      <c r="S21" s="11">
        <v>851</v>
      </c>
    </row>
    <row r="22" spans="1:19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167</v>
      </c>
      <c r="I22" s="11">
        <v>169</v>
      </c>
      <c r="J22" s="11">
        <v>169</v>
      </c>
      <c r="K22" s="11">
        <v>174</v>
      </c>
      <c r="L22" s="11">
        <v>174</v>
      </c>
      <c r="M22" s="11">
        <v>174</v>
      </c>
      <c r="N22" s="11">
        <v>174</v>
      </c>
      <c r="O22" s="11">
        <v>178</v>
      </c>
      <c r="P22" s="11">
        <v>178</v>
      </c>
      <c r="Q22" s="11">
        <v>163</v>
      </c>
      <c r="R22" s="11">
        <v>168</v>
      </c>
      <c r="S22" s="11">
        <v>168</v>
      </c>
    </row>
    <row r="23" spans="1:19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6176</v>
      </c>
      <c r="I23" s="11">
        <v>6248</v>
      </c>
      <c r="J23" s="11">
        <v>6248</v>
      </c>
      <c r="K23" s="11">
        <v>6248</v>
      </c>
      <c r="L23" s="11">
        <v>6248</v>
      </c>
      <c r="M23" s="11">
        <v>6248</v>
      </c>
      <c r="N23" s="11">
        <v>3031</v>
      </c>
      <c r="O23" s="11">
        <v>3031</v>
      </c>
      <c r="P23" s="11">
        <v>3031</v>
      </c>
      <c r="Q23" s="11">
        <v>3031</v>
      </c>
      <c r="R23" s="11">
        <v>3031</v>
      </c>
      <c r="S23" s="11">
        <v>3031</v>
      </c>
    </row>
    <row r="24" spans="1:19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276</v>
      </c>
      <c r="I24" s="11">
        <v>281</v>
      </c>
      <c r="J24" s="11">
        <v>279</v>
      </c>
      <c r="K24" s="11">
        <v>284</v>
      </c>
      <c r="L24" s="11">
        <v>288</v>
      </c>
      <c r="M24" s="11">
        <v>291</v>
      </c>
      <c r="N24" s="11">
        <v>311</v>
      </c>
      <c r="O24" s="11">
        <v>314</v>
      </c>
      <c r="P24" s="11">
        <v>314</v>
      </c>
      <c r="Q24" s="11">
        <v>325</v>
      </c>
      <c r="R24" s="11">
        <v>329</v>
      </c>
      <c r="S24" s="11">
        <v>328</v>
      </c>
    </row>
    <row r="25" spans="1:19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56</v>
      </c>
      <c r="I25" s="11">
        <v>58</v>
      </c>
      <c r="J25" s="11">
        <v>63</v>
      </c>
      <c r="K25" s="11">
        <v>55</v>
      </c>
      <c r="L25" s="11">
        <v>59</v>
      </c>
      <c r="M25" s="11">
        <v>61</v>
      </c>
      <c r="N25" s="11">
        <v>61</v>
      </c>
      <c r="O25" s="11">
        <v>61</v>
      </c>
      <c r="P25" s="11">
        <v>61</v>
      </c>
      <c r="Q25" s="11">
        <v>62</v>
      </c>
      <c r="R25" s="11">
        <v>82</v>
      </c>
      <c r="S25" s="11">
        <v>79</v>
      </c>
    </row>
    <row r="26" spans="1:19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9</v>
      </c>
      <c r="I26" s="11">
        <v>9</v>
      </c>
      <c r="J26" s="11">
        <v>8</v>
      </c>
      <c r="K26" s="11">
        <v>8</v>
      </c>
      <c r="L26" s="11">
        <v>8</v>
      </c>
      <c r="M26" s="11">
        <v>8</v>
      </c>
      <c r="N26" s="11">
        <v>8</v>
      </c>
      <c r="O26" s="11">
        <v>8</v>
      </c>
      <c r="P26" s="11">
        <v>6</v>
      </c>
      <c r="Q26" s="11">
        <v>6</v>
      </c>
      <c r="R26" s="11">
        <v>6</v>
      </c>
      <c r="S26" s="11">
        <v>6</v>
      </c>
    </row>
    <row r="27" spans="1:19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4</v>
      </c>
      <c r="N27" s="11">
        <v>4</v>
      </c>
      <c r="O27" s="11">
        <v>4</v>
      </c>
      <c r="P27" s="11">
        <v>4</v>
      </c>
      <c r="Q27" s="11">
        <v>4</v>
      </c>
      <c r="R27" s="11">
        <v>4</v>
      </c>
      <c r="S27" s="11">
        <v>4</v>
      </c>
    </row>
    <row r="28" spans="1:19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  <c r="P28" s="11">
        <v>9912</v>
      </c>
      <c r="Q28" s="11">
        <v>9912</v>
      </c>
      <c r="R28" s="11">
        <v>12125</v>
      </c>
      <c r="S28" s="11">
        <v>12346</v>
      </c>
    </row>
    <row r="29" spans="1:19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  <c r="P29" s="11">
        <v>1631</v>
      </c>
      <c r="Q29" s="11">
        <v>1598</v>
      </c>
      <c r="R29" s="11">
        <v>1565</v>
      </c>
      <c r="S29" s="11">
        <v>1544</v>
      </c>
    </row>
    <row r="30" spans="1:19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748</v>
      </c>
      <c r="I30" s="11">
        <v>652</v>
      </c>
      <c r="J30" s="11">
        <v>636</v>
      </c>
      <c r="K30" s="11">
        <v>636</v>
      </c>
      <c r="L30" s="11">
        <v>636</v>
      </c>
      <c r="M30" s="11">
        <v>620</v>
      </c>
      <c r="N30" s="11">
        <v>620</v>
      </c>
      <c r="O30" s="11">
        <v>620</v>
      </c>
      <c r="P30" s="11">
        <v>553</v>
      </c>
      <c r="Q30" s="11">
        <v>553</v>
      </c>
      <c r="R30" s="11">
        <v>545</v>
      </c>
      <c r="S30" s="11">
        <v>534</v>
      </c>
    </row>
    <row r="31" spans="1:19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</row>
    <row r="32" spans="1:19" x14ac:dyDescent="0.25">
      <c r="A32" s="56" t="s">
        <v>15</v>
      </c>
      <c r="B32" s="56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SUM(H10:H30)</f>
        <v>782922</v>
      </c>
      <c r="I32" s="13">
        <f>SUM(I10:I30)</f>
        <v>789779</v>
      </c>
      <c r="J32" s="13">
        <f t="shared" ref="J32:O32" si="1">SUM(J10:J31)</f>
        <v>799540</v>
      </c>
      <c r="K32" s="13">
        <f t="shared" si="1"/>
        <v>818497</v>
      </c>
      <c r="L32" s="13">
        <f t="shared" si="1"/>
        <v>835998</v>
      </c>
      <c r="M32" s="13">
        <f t="shared" si="1"/>
        <v>849254</v>
      </c>
      <c r="N32" s="13">
        <f t="shared" si="1"/>
        <v>868546</v>
      </c>
      <c r="O32" s="13">
        <f t="shared" si="1"/>
        <v>887000</v>
      </c>
      <c r="P32" s="13">
        <f t="shared" ref="P32:Q32" si="2">SUM(P10:P31)</f>
        <v>908028</v>
      </c>
      <c r="Q32" s="13">
        <f t="shared" si="2"/>
        <v>919404</v>
      </c>
      <c r="R32" s="13">
        <f t="shared" ref="R32:S32" si="3">SUM(R10:R31)</f>
        <v>906396</v>
      </c>
      <c r="S32" s="13">
        <f t="shared" si="3"/>
        <v>930469</v>
      </c>
    </row>
    <row r="33" spans="1:19" x14ac:dyDescent="0.25">
      <c r="A33" s="39"/>
    </row>
    <row r="34" spans="1:19" x14ac:dyDescent="0.25">
      <c r="A34" s="39"/>
      <c r="B34" s="41" t="s">
        <v>66</v>
      </c>
    </row>
    <row r="35" spans="1:19" x14ac:dyDescent="0.25">
      <c r="A35" s="39"/>
      <c r="B35" s="41" t="s">
        <v>67</v>
      </c>
    </row>
    <row r="36" spans="1:19" x14ac:dyDescent="0.2">
      <c r="B36" s="41" t="s">
        <v>68</v>
      </c>
    </row>
    <row r="39" spans="1:19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18" x14ac:dyDescent="0.25">
      <c r="B40" s="6" t="s">
        <v>44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3"/>
      <c r="R40" s="43"/>
      <c r="S40" s="43"/>
    </row>
    <row r="41" spans="1:19" x14ac:dyDescent="0.25">
      <c r="B41" s="8" t="s">
        <v>50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3"/>
      <c r="R41" s="43"/>
      <c r="S41" s="43"/>
    </row>
    <row r="42" spans="1:19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3"/>
      <c r="R42" s="43"/>
      <c r="S42" s="43"/>
    </row>
    <row r="43" spans="1:19" x14ac:dyDescent="0.25">
      <c r="B43" s="9" t="s">
        <v>59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3"/>
      <c r="R43" s="43"/>
      <c r="S43" s="43"/>
    </row>
    <row r="44" spans="1:19" ht="7.5" customHeight="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9" x14ac:dyDescent="0.25">
      <c r="C45" s="1"/>
      <c r="D45" s="1"/>
      <c r="E45" s="1"/>
      <c r="F45" s="1"/>
      <c r="G45" s="1"/>
      <c r="H45" s="1"/>
      <c r="I45" s="1"/>
    </row>
    <row r="46" spans="1:19" x14ac:dyDescent="0.25">
      <c r="C46" s="1"/>
      <c r="D46" s="1"/>
      <c r="E46" s="1"/>
      <c r="F46" s="1"/>
      <c r="G46" s="1"/>
      <c r="H46" s="1"/>
      <c r="I46" s="1"/>
    </row>
    <row r="47" spans="1:19" x14ac:dyDescent="0.25">
      <c r="C47" s="1"/>
      <c r="D47" s="1"/>
      <c r="E47" s="1"/>
      <c r="F47" s="1"/>
      <c r="G47" s="1"/>
      <c r="H47" s="1"/>
      <c r="I47" s="1"/>
    </row>
    <row r="48" spans="1:1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  <row r="60" spans="3:9" x14ac:dyDescent="0.25">
      <c r="C60" s="1"/>
      <c r="D60" s="1"/>
      <c r="E60" s="1"/>
      <c r="F60" s="1"/>
      <c r="G60" s="1"/>
      <c r="H60" s="1"/>
      <c r="I60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7"/>
  <sheetViews>
    <sheetView zoomScale="90" zoomScaleNormal="90" workbookViewId="0">
      <selection activeCell="S18" sqref="S18"/>
    </sheetView>
  </sheetViews>
  <sheetFormatPr baseColWidth="10" defaultRowHeight="15" x14ac:dyDescent="0.25"/>
  <cols>
    <col min="1" max="1" width="4.85546875" style="42" customWidth="1"/>
    <col min="2" max="2" width="38.14062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1" width="9.5703125" style="42" customWidth="1"/>
    <col min="12" max="12" width="8.85546875" style="42" customWidth="1"/>
    <col min="13" max="13" width="8.7109375" style="42" customWidth="1"/>
    <col min="14" max="14" width="8.42578125" style="42" customWidth="1"/>
    <col min="15" max="19" width="10" style="42" customWidth="1"/>
    <col min="20" max="16384" width="11.42578125" style="42"/>
  </cols>
  <sheetData>
    <row r="3" spans="1:19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25">
      <c r="A5" s="4"/>
      <c r="B5" s="8" t="s">
        <v>51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2.75" customHeight="1" x14ac:dyDescent="0.25">
      <c r="A7" s="4"/>
      <c r="B7" s="9" t="s">
        <v>59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48</v>
      </c>
      <c r="N9" s="35" t="s">
        <v>49</v>
      </c>
      <c r="O9" s="35" t="s">
        <v>53</v>
      </c>
      <c r="P9" s="35" t="s">
        <v>54</v>
      </c>
      <c r="Q9" s="35" t="s">
        <v>55</v>
      </c>
      <c r="R9" s="35" t="s">
        <v>57</v>
      </c>
      <c r="S9" s="35" t="s">
        <v>60</v>
      </c>
    </row>
    <row r="10" spans="1:19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11">
        <v>13</v>
      </c>
      <c r="I10" s="11">
        <v>13</v>
      </c>
      <c r="J10" s="11">
        <v>13</v>
      </c>
      <c r="K10" s="11">
        <v>13</v>
      </c>
      <c r="L10" s="11">
        <v>13</v>
      </c>
      <c r="M10" s="11">
        <v>13</v>
      </c>
      <c r="N10" s="11">
        <v>13</v>
      </c>
      <c r="O10" s="11">
        <v>13</v>
      </c>
      <c r="P10" s="11">
        <v>15</v>
      </c>
      <c r="Q10" s="11">
        <v>12</v>
      </c>
      <c r="R10" s="11">
        <v>13</v>
      </c>
      <c r="S10" s="63">
        <f>[1]Reportes!$AM$6</f>
        <v>11</v>
      </c>
    </row>
    <row r="11" spans="1:19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11">
        <v>25929</v>
      </c>
      <c r="I11" s="11">
        <v>28302</v>
      </c>
      <c r="J11" s="11">
        <v>30618</v>
      </c>
      <c r="K11" s="11">
        <v>33669</v>
      </c>
      <c r="L11" s="11">
        <v>33669</v>
      </c>
      <c r="M11" s="11">
        <v>37928</v>
      </c>
      <c r="N11" s="11">
        <v>39325</v>
      </c>
      <c r="O11" s="11">
        <v>42439</v>
      </c>
      <c r="P11" s="11">
        <f>[2]Reportes!$AD$6</f>
        <v>43258</v>
      </c>
      <c r="Q11" s="11">
        <v>44523</v>
      </c>
      <c r="R11" s="11">
        <v>23651</v>
      </c>
      <c r="S11" s="63">
        <f>[2]Reportes!$AM$6</f>
        <v>45666</v>
      </c>
    </row>
    <row r="12" spans="1:19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11">
        <v>17787</v>
      </c>
      <c r="I12" s="11">
        <v>17853</v>
      </c>
      <c r="J12" s="11">
        <v>2635</v>
      </c>
      <c r="K12" s="11">
        <v>18462</v>
      </c>
      <c r="L12" s="11">
        <v>18827</v>
      </c>
      <c r="M12" s="11">
        <v>19349</v>
      </c>
      <c r="N12" s="11">
        <v>20502</v>
      </c>
      <c r="O12" s="11">
        <v>20771</v>
      </c>
      <c r="P12" s="11">
        <v>21526</v>
      </c>
      <c r="Q12" s="11">
        <v>21614</v>
      </c>
      <c r="R12" s="11">
        <v>22160</v>
      </c>
      <c r="S12" s="63">
        <f>[4]Reportes!$AM$6</f>
        <v>22589</v>
      </c>
    </row>
    <row r="13" spans="1:19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11">
        <v>146749</v>
      </c>
      <c r="I13" s="11">
        <v>147023</v>
      </c>
      <c r="J13" s="11">
        <v>148668</v>
      </c>
      <c r="K13" s="11">
        <v>151762</v>
      </c>
      <c r="L13" s="11">
        <v>154589</v>
      </c>
      <c r="M13" s="11">
        <v>156600</v>
      </c>
      <c r="N13" s="11">
        <v>158063</v>
      </c>
      <c r="O13" s="11">
        <v>160120</v>
      </c>
      <c r="P13" s="11">
        <v>162322</v>
      </c>
      <c r="Q13" s="11">
        <v>164333</v>
      </c>
      <c r="R13" s="11">
        <v>166104</v>
      </c>
      <c r="S13" s="63">
        <f>[5]Reportes!$AM$6</f>
        <v>167528</v>
      </c>
    </row>
    <row r="14" spans="1:19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11">
        <v>158</v>
      </c>
      <c r="I14" s="11">
        <v>158</v>
      </c>
      <c r="J14" s="11">
        <v>152</v>
      </c>
      <c r="K14" s="11">
        <v>160</v>
      </c>
      <c r="L14" s="11">
        <v>153</v>
      </c>
      <c r="M14" s="11">
        <v>154</v>
      </c>
      <c r="N14" s="11">
        <v>172</v>
      </c>
      <c r="O14" s="11">
        <v>172</v>
      </c>
      <c r="P14" s="11">
        <v>177</v>
      </c>
      <c r="Q14" s="11">
        <v>184</v>
      </c>
      <c r="R14" s="11">
        <v>185</v>
      </c>
      <c r="S14" s="63">
        <f>[6]Reportes!$AM$6</f>
        <v>256</v>
      </c>
    </row>
    <row r="15" spans="1:19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11">
        <v>765</v>
      </c>
      <c r="I15" s="11">
        <v>774</v>
      </c>
      <c r="J15" s="11">
        <v>780</v>
      </c>
      <c r="K15" s="11">
        <v>788</v>
      </c>
      <c r="L15" s="11">
        <v>800</v>
      </c>
      <c r="M15" s="11">
        <v>835</v>
      </c>
      <c r="N15" s="11">
        <v>834</v>
      </c>
      <c r="O15" s="11">
        <v>845</v>
      </c>
      <c r="P15" s="11">
        <v>844</v>
      </c>
      <c r="Q15" s="11">
        <v>862</v>
      </c>
      <c r="R15" s="11">
        <v>879</v>
      </c>
      <c r="S15" s="63">
        <f>[7]Reportes!$AM$6</f>
        <v>818</v>
      </c>
    </row>
    <row r="16" spans="1:19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11">
        <v>505</v>
      </c>
      <c r="I16" s="11">
        <v>516</v>
      </c>
      <c r="J16" s="11">
        <v>526</v>
      </c>
      <c r="K16" s="11">
        <v>545</v>
      </c>
      <c r="L16" s="11">
        <v>554</v>
      </c>
      <c r="M16" s="11">
        <v>570</v>
      </c>
      <c r="N16" s="11">
        <v>575</v>
      </c>
      <c r="O16" s="11">
        <v>591</v>
      </c>
      <c r="P16" s="11">
        <v>599</v>
      </c>
      <c r="Q16" s="11">
        <v>614</v>
      </c>
      <c r="R16" s="11">
        <v>623</v>
      </c>
      <c r="S16" s="63">
        <f>[8]Reportes!$AM$6</f>
        <v>635</v>
      </c>
    </row>
    <row r="17" spans="1:19" x14ac:dyDescent="0.25">
      <c r="A17" s="10">
        <v>8</v>
      </c>
      <c r="B17" s="10" t="s">
        <v>30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11">
        <v>481458</v>
      </c>
      <c r="I17" s="11">
        <v>514038</v>
      </c>
      <c r="J17" s="11">
        <v>518314</v>
      </c>
      <c r="K17" s="11">
        <v>531214</v>
      </c>
      <c r="L17" s="11">
        <v>544559</v>
      </c>
      <c r="M17" s="11">
        <v>550617</v>
      </c>
      <c r="N17" s="11">
        <v>566116</v>
      </c>
      <c r="O17" s="11">
        <v>582729</v>
      </c>
      <c r="P17" s="11">
        <v>599827</v>
      </c>
      <c r="Q17" s="11">
        <v>607676</v>
      </c>
      <c r="R17" s="11">
        <v>609033</v>
      </c>
      <c r="S17" s="63">
        <f>[9]Reportes!$AM$6</f>
        <v>611945</v>
      </c>
    </row>
    <row r="18" spans="1:19" x14ac:dyDescent="0.25">
      <c r="A18" s="10">
        <v>9</v>
      </c>
      <c r="B18" s="10" t="s">
        <v>20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11">
        <v>106118</v>
      </c>
      <c r="I18" s="11">
        <v>108047</v>
      </c>
      <c r="J18" s="11">
        <v>110192</v>
      </c>
      <c r="K18" s="11">
        <v>111522</v>
      </c>
      <c r="L18" s="11">
        <v>113169</v>
      </c>
      <c r="M18" s="11">
        <v>115250</v>
      </c>
      <c r="N18" s="11">
        <v>116210</v>
      </c>
      <c r="O18" s="11">
        <v>117114</v>
      </c>
      <c r="P18" s="11">
        <v>118708</v>
      </c>
      <c r="Q18" s="11">
        <v>119207</v>
      </c>
      <c r="R18" s="11">
        <v>119607</v>
      </c>
      <c r="S18" s="63">
        <f>[10]Reportes!$AM$6</f>
        <v>118288</v>
      </c>
    </row>
    <row r="19" spans="1:19" x14ac:dyDescent="0.25">
      <c r="A19" s="10">
        <v>10</v>
      </c>
      <c r="B19" s="10" t="s">
        <v>32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11">
        <v>526</v>
      </c>
      <c r="I19" s="11">
        <v>556</v>
      </c>
      <c r="J19" s="11">
        <v>626</v>
      </c>
      <c r="K19" s="11">
        <v>686</v>
      </c>
      <c r="L19" s="11">
        <v>686</v>
      </c>
      <c r="M19" s="11">
        <v>758</v>
      </c>
      <c r="N19" s="11">
        <v>804</v>
      </c>
      <c r="O19" s="11">
        <v>810</v>
      </c>
      <c r="P19" s="11">
        <v>417</v>
      </c>
      <c r="Q19" s="11">
        <v>422</v>
      </c>
      <c r="R19" s="11">
        <v>424</v>
      </c>
      <c r="S19" s="63">
        <f>[11]Reportes!$AM$6</f>
        <v>430</v>
      </c>
    </row>
    <row r="20" spans="1:19" x14ac:dyDescent="0.25">
      <c r="A20" s="10">
        <v>11</v>
      </c>
      <c r="B20" s="10" t="s">
        <v>21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11">
        <v>196</v>
      </c>
      <c r="I20" s="11">
        <v>204</v>
      </c>
      <c r="J20" s="11">
        <v>954</v>
      </c>
      <c r="K20" s="11">
        <v>177</v>
      </c>
      <c r="L20" s="11">
        <v>169</v>
      </c>
      <c r="M20" s="11">
        <v>169</v>
      </c>
      <c r="N20" s="11">
        <v>159</v>
      </c>
      <c r="O20" s="11">
        <v>152</v>
      </c>
      <c r="P20" s="11">
        <v>154</v>
      </c>
      <c r="Q20" s="11">
        <v>149</v>
      </c>
      <c r="R20" s="11">
        <v>145</v>
      </c>
      <c r="S20" s="63">
        <f>[12]Reportes!$AM$6</f>
        <v>145</v>
      </c>
    </row>
    <row r="21" spans="1:19" x14ac:dyDescent="0.25">
      <c r="A21" s="10">
        <v>12</v>
      </c>
      <c r="B21" s="10" t="s">
        <v>35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11">
        <v>5086</v>
      </c>
      <c r="I21" s="11">
        <v>5102</v>
      </c>
      <c r="J21" s="11">
        <v>5076</v>
      </c>
      <c r="K21" s="11">
        <v>5069</v>
      </c>
      <c r="L21" s="11">
        <v>5118</v>
      </c>
      <c r="M21" s="11">
        <v>5148</v>
      </c>
      <c r="N21" s="11">
        <v>5153</v>
      </c>
      <c r="O21" s="11">
        <v>5173</v>
      </c>
      <c r="P21" s="11">
        <v>5196</v>
      </c>
      <c r="Q21" s="11">
        <v>5206</v>
      </c>
      <c r="R21" s="11">
        <v>5200</v>
      </c>
      <c r="S21" s="63">
        <f>[13]Reportes!$AM$6</f>
        <v>5277</v>
      </c>
    </row>
    <row r="22" spans="1:19" x14ac:dyDescent="0.25">
      <c r="A22" s="10">
        <v>13</v>
      </c>
      <c r="B22" s="10" t="s">
        <v>22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11">
        <v>1261</v>
      </c>
      <c r="I22" s="11">
        <v>1244</v>
      </c>
      <c r="J22" s="11">
        <v>1244</v>
      </c>
      <c r="K22" s="11">
        <v>1243</v>
      </c>
      <c r="L22" s="11">
        <v>1255</v>
      </c>
      <c r="M22" s="11">
        <v>1256</v>
      </c>
      <c r="N22" s="11">
        <v>1256</v>
      </c>
      <c r="O22" s="11">
        <v>1274</v>
      </c>
      <c r="P22" s="11">
        <v>1286</v>
      </c>
      <c r="Q22" s="11">
        <v>1298</v>
      </c>
      <c r="R22" s="11">
        <v>1306</v>
      </c>
      <c r="S22" s="63">
        <f>[14]Reportes!$AM$6</f>
        <v>1310</v>
      </c>
    </row>
    <row r="23" spans="1:19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>
        <v>17603</v>
      </c>
      <c r="G23" s="11">
        <v>20642</v>
      </c>
      <c r="H23" s="11">
        <v>21020</v>
      </c>
      <c r="I23" s="11">
        <v>20053</v>
      </c>
      <c r="J23" s="11">
        <v>21564</v>
      </c>
      <c r="K23" s="11">
        <v>19039</v>
      </c>
      <c r="L23" s="11">
        <v>19835</v>
      </c>
      <c r="M23" s="11">
        <v>40526</v>
      </c>
      <c r="N23" s="11">
        <v>40526</v>
      </c>
      <c r="O23" s="11">
        <v>40526</v>
      </c>
      <c r="P23" s="11">
        <v>40526</v>
      </c>
      <c r="Q23" s="11">
        <v>40526</v>
      </c>
      <c r="R23" s="11">
        <v>40526</v>
      </c>
      <c r="S23" s="63">
        <f>[15]Reportes!$AM$6</f>
        <v>40526</v>
      </c>
    </row>
    <row r="24" spans="1:19" x14ac:dyDescent="0.25">
      <c r="A24" s="10">
        <v>15</v>
      </c>
      <c r="B24" s="10" t="s">
        <v>23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11">
        <v>773</v>
      </c>
      <c r="I24" s="11">
        <v>800</v>
      </c>
      <c r="J24" s="11">
        <v>815</v>
      </c>
      <c r="K24" s="11">
        <v>843</v>
      </c>
      <c r="L24" s="11">
        <v>854</v>
      </c>
      <c r="M24" s="11">
        <v>881</v>
      </c>
      <c r="N24" s="11">
        <v>944</v>
      </c>
      <c r="O24" s="11">
        <v>937</v>
      </c>
      <c r="P24" s="11">
        <v>1002</v>
      </c>
      <c r="Q24" s="11">
        <v>1002</v>
      </c>
      <c r="R24" s="11">
        <v>1036</v>
      </c>
      <c r="S24" s="63">
        <f>[16]Reportes!$AM$6</f>
        <v>1041</v>
      </c>
    </row>
    <row r="25" spans="1:19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11">
        <v>1904</v>
      </c>
      <c r="I25" s="11">
        <v>1938</v>
      </c>
      <c r="J25" s="11">
        <v>2026</v>
      </c>
      <c r="K25" s="11">
        <v>2411</v>
      </c>
      <c r="L25" s="11">
        <v>2531</v>
      </c>
      <c r="M25" s="11">
        <v>2594</v>
      </c>
      <c r="N25" s="11">
        <v>2594</v>
      </c>
      <c r="O25" s="11">
        <v>2594</v>
      </c>
      <c r="P25" s="11">
        <v>2594</v>
      </c>
      <c r="Q25" s="11">
        <v>2629</v>
      </c>
      <c r="R25" s="11">
        <v>2629</v>
      </c>
      <c r="S25" s="63">
        <f>[17]Reportes!$AM$6</f>
        <v>2782</v>
      </c>
    </row>
    <row r="26" spans="1:19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11">
        <v>108</v>
      </c>
      <c r="I26" s="11">
        <v>108</v>
      </c>
      <c r="J26" s="11">
        <v>108</v>
      </c>
      <c r="K26" s="11">
        <v>108</v>
      </c>
      <c r="L26" s="11">
        <v>108</v>
      </c>
      <c r="M26" s="11">
        <v>108</v>
      </c>
      <c r="N26" s="11">
        <v>108</v>
      </c>
      <c r="O26" s="11">
        <v>108</v>
      </c>
      <c r="P26" s="11">
        <v>108</v>
      </c>
      <c r="Q26" s="11">
        <v>108</v>
      </c>
      <c r="R26" s="11">
        <v>87</v>
      </c>
      <c r="S26" s="63">
        <f>[18]Reportes!$AM$6</f>
        <v>87</v>
      </c>
    </row>
    <row r="27" spans="1:19" x14ac:dyDescent="0.25">
      <c r="A27" s="10">
        <v>18</v>
      </c>
      <c r="B27" s="10" t="s">
        <v>29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13</v>
      </c>
      <c r="N27" s="11">
        <v>13</v>
      </c>
      <c r="O27" s="11">
        <v>13</v>
      </c>
      <c r="P27" s="11">
        <v>13</v>
      </c>
      <c r="Q27" s="11">
        <v>13</v>
      </c>
      <c r="R27" s="11">
        <v>13</v>
      </c>
      <c r="S27" s="63">
        <f>[19]Reportes!$AM$6</f>
        <v>14</v>
      </c>
    </row>
    <row r="28" spans="1:19" x14ac:dyDescent="0.25">
      <c r="A28" s="10">
        <v>19</v>
      </c>
      <c r="B28" s="10" t="s">
        <v>26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  <c r="P28" s="11">
        <v>9912</v>
      </c>
      <c r="Q28" s="11">
        <v>9912</v>
      </c>
      <c r="R28" s="11">
        <v>12125</v>
      </c>
      <c r="S28" s="63">
        <f>[20]Reportes!$AM$6</f>
        <v>12346</v>
      </c>
    </row>
    <row r="29" spans="1:19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  <c r="P29" s="11">
        <v>1969</v>
      </c>
      <c r="Q29" s="11">
        <v>1928</v>
      </c>
      <c r="R29" s="11">
        <v>1893</v>
      </c>
      <c r="S29" s="63">
        <f>[21]Reportes!$AM$6</f>
        <v>1873</v>
      </c>
    </row>
    <row r="30" spans="1:19" x14ac:dyDescent="0.25">
      <c r="A30" s="10">
        <v>21</v>
      </c>
      <c r="B30" s="10" t="s">
        <v>24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11">
        <v>748</v>
      </c>
      <c r="I30" s="11">
        <v>652</v>
      </c>
      <c r="J30" s="11">
        <v>636</v>
      </c>
      <c r="K30" s="11">
        <v>636</v>
      </c>
      <c r="L30" s="11">
        <v>635</v>
      </c>
      <c r="M30" s="11">
        <v>620</v>
      </c>
      <c r="N30" s="11">
        <v>620</v>
      </c>
      <c r="O30" s="11">
        <v>620</v>
      </c>
      <c r="P30" s="11">
        <v>553</v>
      </c>
      <c r="Q30" s="11">
        <v>553</v>
      </c>
      <c r="R30" s="11">
        <v>545</v>
      </c>
      <c r="S30" s="63">
        <f>[22]Reportes!$AM$6</f>
        <v>534</v>
      </c>
    </row>
    <row r="31" spans="1:19" x14ac:dyDescent="0.25">
      <c r="A31" s="56" t="s">
        <v>15</v>
      </c>
      <c r="B31" s="56"/>
      <c r="C31" s="13">
        <f t="shared" ref="C31:O31" si="0">SUM(C10:C30)</f>
        <v>168768</v>
      </c>
      <c r="D31" s="14">
        <f t="shared" si="0"/>
        <v>293401</v>
      </c>
      <c r="E31" s="13">
        <f t="shared" si="0"/>
        <v>433410</v>
      </c>
      <c r="F31" s="14">
        <f t="shared" si="0"/>
        <v>607185</v>
      </c>
      <c r="G31" s="13">
        <f t="shared" si="0"/>
        <v>815517</v>
      </c>
      <c r="H31" s="13">
        <f t="shared" si="0"/>
        <v>819594</v>
      </c>
      <c r="I31" s="13">
        <f t="shared" si="0"/>
        <v>855947</v>
      </c>
      <c r="J31" s="13">
        <f t="shared" si="0"/>
        <v>853768</v>
      </c>
      <c r="K31" s="13">
        <f t="shared" si="0"/>
        <v>887474</v>
      </c>
      <c r="L31" s="13">
        <f t="shared" si="0"/>
        <v>907188</v>
      </c>
      <c r="M31" s="13">
        <f t="shared" si="0"/>
        <v>943643</v>
      </c>
      <c r="N31" s="13">
        <f t="shared" si="0"/>
        <v>964916</v>
      </c>
      <c r="O31" s="13">
        <f t="shared" si="0"/>
        <v>988528</v>
      </c>
      <c r="P31" s="13">
        <f t="shared" ref="P31:Q31" si="1">SUM(P10:P30)</f>
        <v>1011006</v>
      </c>
      <c r="Q31" s="13">
        <f t="shared" si="1"/>
        <v>1022771</v>
      </c>
      <c r="R31" s="13">
        <f t="shared" ref="R31:S31" si="2">SUM(R10:R30)</f>
        <v>1008184</v>
      </c>
      <c r="S31" s="13">
        <f t="shared" si="2"/>
        <v>1034101</v>
      </c>
    </row>
    <row r="32" spans="1:19" x14ac:dyDescent="0.25">
      <c r="A32" s="39"/>
    </row>
    <row r="33" spans="1:19" x14ac:dyDescent="0.25">
      <c r="A33" s="39"/>
      <c r="B33" s="41" t="s">
        <v>66</v>
      </c>
    </row>
    <row r="34" spans="1:19" x14ac:dyDescent="0.25">
      <c r="A34" s="39"/>
      <c r="B34" s="41" t="s">
        <v>67</v>
      </c>
    </row>
    <row r="36" spans="1:19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8" x14ac:dyDescent="0.25">
      <c r="B37" s="6" t="s">
        <v>44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3"/>
      <c r="R37" s="43"/>
      <c r="S37" s="43"/>
    </row>
    <row r="38" spans="1:19" x14ac:dyDescent="0.25">
      <c r="B38" s="8" t="s">
        <v>52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3"/>
      <c r="R38" s="43"/>
      <c r="S38" s="43"/>
    </row>
    <row r="39" spans="1:19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3"/>
      <c r="R39" s="43"/>
      <c r="S39" s="43"/>
    </row>
    <row r="40" spans="1:19" x14ac:dyDescent="0.25">
      <c r="B40" s="9" t="s">
        <v>59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3"/>
      <c r="R40" s="43"/>
      <c r="S40" s="43"/>
    </row>
    <row r="41" spans="1:19" ht="7.5" customHeigh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9" x14ac:dyDescent="0.25">
      <c r="C42" s="1"/>
      <c r="D42" s="1"/>
      <c r="E42" s="1"/>
      <c r="F42" s="1"/>
      <c r="G42" s="1"/>
      <c r="H42" s="1"/>
      <c r="I42" s="1"/>
    </row>
    <row r="43" spans="1:19" x14ac:dyDescent="0.25">
      <c r="C43" s="1"/>
      <c r="D43" s="1"/>
      <c r="E43" s="1"/>
      <c r="F43" s="1"/>
      <c r="G43" s="1"/>
      <c r="H43" s="1"/>
      <c r="I43" s="1"/>
    </row>
    <row r="44" spans="1:19" x14ac:dyDescent="0.25">
      <c r="C44" s="1"/>
      <c r="D44" s="1"/>
      <c r="E44" s="1"/>
      <c r="F44" s="1"/>
      <c r="G44" s="1"/>
      <c r="H44" s="1"/>
      <c r="I44" s="1"/>
    </row>
    <row r="45" spans="1:19" x14ac:dyDescent="0.25">
      <c r="C45" s="1"/>
      <c r="D45" s="1"/>
      <c r="E45" s="1"/>
      <c r="F45" s="1"/>
      <c r="G45" s="1"/>
      <c r="H45" s="1"/>
      <c r="I45" s="1"/>
    </row>
    <row r="46" spans="1:19" x14ac:dyDescent="0.25">
      <c r="C46" s="1"/>
      <c r="D46" s="1"/>
      <c r="E46" s="1"/>
      <c r="F46" s="1"/>
      <c r="G46" s="1"/>
      <c r="H46" s="1"/>
      <c r="I46" s="1"/>
    </row>
    <row r="47" spans="1:19" x14ac:dyDescent="0.25">
      <c r="C47" s="1"/>
      <c r="D47" s="1"/>
      <c r="E47" s="1"/>
      <c r="F47" s="1"/>
      <c r="G47" s="1"/>
      <c r="H47" s="1"/>
      <c r="I47" s="1"/>
    </row>
    <row r="48" spans="1:1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25" sqref="B25:C25"/>
    </sheetView>
  </sheetViews>
  <sheetFormatPr baseColWidth="10" defaultRowHeight="15" x14ac:dyDescent="0.25"/>
  <cols>
    <col min="1" max="1" width="11.42578125" style="39"/>
    <col min="2" max="2" width="47.7109375" style="39" bestFit="1" customWidth="1"/>
    <col min="3" max="3" width="15.85546875" style="39" customWidth="1"/>
    <col min="4" max="4" width="22.5703125" style="39" customWidth="1"/>
    <col min="5" max="16384" width="11.42578125" style="39"/>
  </cols>
  <sheetData>
    <row r="2" spans="1:10" x14ac:dyDescent="0.25">
      <c r="A2" s="7"/>
      <c r="B2" s="7"/>
      <c r="C2" s="7"/>
      <c r="D2" s="7"/>
      <c r="E2" s="42"/>
      <c r="F2" s="42"/>
      <c r="G2" s="42"/>
      <c r="H2" s="42"/>
      <c r="I2" s="42"/>
      <c r="J2" s="42"/>
    </row>
    <row r="3" spans="1:10" ht="15" customHeight="1" x14ac:dyDescent="0.25">
      <c r="A3" s="57" t="s">
        <v>46</v>
      </c>
      <c r="B3" s="57"/>
      <c r="C3" s="4"/>
      <c r="D3" s="4"/>
      <c r="E3" s="43"/>
      <c r="F3" s="43"/>
      <c r="G3" s="43"/>
      <c r="H3" s="43"/>
      <c r="I3" s="43"/>
      <c r="J3" s="43"/>
    </row>
    <row r="4" spans="1:10" x14ac:dyDescent="0.25">
      <c r="A4" s="58" t="s">
        <v>62</v>
      </c>
      <c r="B4" s="58"/>
      <c r="C4" s="4"/>
      <c r="D4" s="4"/>
      <c r="E4" s="43"/>
      <c r="F4" s="43"/>
      <c r="G4" s="43"/>
      <c r="H4" s="43"/>
      <c r="I4" s="43"/>
      <c r="J4" s="43"/>
    </row>
    <row r="5" spans="1:10" x14ac:dyDescent="0.25">
      <c r="A5" s="4"/>
      <c r="B5" s="4"/>
      <c r="C5" s="4"/>
      <c r="D5" s="4"/>
      <c r="E5" s="43"/>
      <c r="F5" s="43"/>
      <c r="G5" s="43"/>
      <c r="H5" s="43"/>
      <c r="I5" s="43"/>
      <c r="J5" s="43"/>
    </row>
    <row r="6" spans="1:10" x14ac:dyDescent="0.25">
      <c r="A6" s="59" t="s">
        <v>63</v>
      </c>
      <c r="B6" s="59"/>
      <c r="C6" s="4"/>
      <c r="D6" s="4"/>
      <c r="E6" s="43"/>
      <c r="F6" s="43"/>
      <c r="G6" s="43"/>
      <c r="H6" s="43"/>
      <c r="I6" s="43"/>
      <c r="J6" s="43"/>
    </row>
    <row r="7" spans="1:10" ht="6" customHeight="1" x14ac:dyDescent="0.25">
      <c r="A7" s="5"/>
      <c r="B7" s="5"/>
      <c r="C7" s="5"/>
      <c r="D7" s="5"/>
      <c r="E7" s="43"/>
      <c r="F7" s="43"/>
      <c r="G7" s="43"/>
      <c r="H7" s="43"/>
      <c r="I7" s="43"/>
      <c r="J7" s="43"/>
    </row>
    <row r="8" spans="1:10" ht="45" x14ac:dyDescent="0.25">
      <c r="A8" s="33" t="s">
        <v>0</v>
      </c>
      <c r="B8" s="33" t="s">
        <v>1</v>
      </c>
      <c r="C8" s="33" t="s">
        <v>61</v>
      </c>
      <c r="D8" s="33" t="s">
        <v>13</v>
      </c>
    </row>
    <row r="9" spans="1:10" x14ac:dyDescent="0.25">
      <c r="A9" s="15">
        <v>1</v>
      </c>
      <c r="B9" s="15" t="s">
        <v>30</v>
      </c>
      <c r="C9" s="16">
        <f>Abonados!S17</f>
        <v>576393</v>
      </c>
      <c r="D9" s="17">
        <f t="shared" ref="D9:D15" si="0">C9/$C$16</f>
        <v>0.61946502247791169</v>
      </c>
    </row>
    <row r="10" spans="1:10" x14ac:dyDescent="0.25">
      <c r="A10" s="15">
        <v>2</v>
      </c>
      <c r="B10" s="15" t="s">
        <v>2</v>
      </c>
      <c r="C10" s="16">
        <f>Abonados!S13</f>
        <v>158002</v>
      </c>
      <c r="D10" s="17">
        <f t="shared" si="0"/>
        <v>0.1698089888002717</v>
      </c>
    </row>
    <row r="11" spans="1:10" x14ac:dyDescent="0.25">
      <c r="A11" s="15">
        <v>3</v>
      </c>
      <c r="B11" s="15" t="s">
        <v>37</v>
      </c>
      <c r="C11" s="16">
        <f>Abonados!S18</f>
        <v>114320</v>
      </c>
      <c r="D11" s="17">
        <f t="shared" si="0"/>
        <v>0.12286277135509081</v>
      </c>
    </row>
    <row r="12" spans="1:10" x14ac:dyDescent="0.25">
      <c r="A12" s="15">
        <v>4</v>
      </c>
      <c r="B12" s="15" t="s">
        <v>6</v>
      </c>
      <c r="C12" s="16">
        <f>Abonados!S12</f>
        <v>18645</v>
      </c>
      <c r="D12" s="17">
        <f t="shared" si="0"/>
        <v>2.003828176973118E-2</v>
      </c>
    </row>
    <row r="13" spans="1:10" x14ac:dyDescent="0.25">
      <c r="A13" s="15">
        <v>5</v>
      </c>
      <c r="B13" s="15" t="s">
        <v>3</v>
      </c>
      <c r="C13" s="16">
        <f>Abonados!S11</f>
        <v>43864</v>
      </c>
      <c r="D13" s="17">
        <f t="shared" si="0"/>
        <v>4.7141817728478863E-2</v>
      </c>
    </row>
    <row r="14" spans="1:10" x14ac:dyDescent="0.25">
      <c r="A14" s="15">
        <v>6</v>
      </c>
      <c r="B14" s="15" t="s">
        <v>9</v>
      </c>
      <c r="C14" s="16">
        <f>Abonados!S23</f>
        <v>3031</v>
      </c>
      <c r="D14" s="17">
        <f t="shared" si="0"/>
        <v>3.2574970256934945E-3</v>
      </c>
    </row>
    <row r="15" spans="1:10" x14ac:dyDescent="0.25">
      <c r="A15" s="15">
        <v>7</v>
      </c>
      <c r="B15" s="15" t="s">
        <v>28</v>
      </c>
      <c r="C15" s="16">
        <f>(Abonados!S32-SUM('Participación del mercado'!C9:C14))</f>
        <v>16214</v>
      </c>
      <c r="D15" s="17">
        <f t="shared" si="0"/>
        <v>1.7425620842822277E-2</v>
      </c>
      <c r="F15" s="44"/>
    </row>
    <row r="16" spans="1:10" x14ac:dyDescent="0.25">
      <c r="A16" s="56" t="s">
        <v>15</v>
      </c>
      <c r="B16" s="56"/>
      <c r="C16" s="13">
        <f>SUM(C9:C15)</f>
        <v>930469</v>
      </c>
      <c r="D16" s="18">
        <f>SUM(D9:D15)</f>
        <v>1</v>
      </c>
      <c r="F16" s="44"/>
    </row>
    <row r="17" spans="1:6" x14ac:dyDescent="0.25">
      <c r="A17" s="53"/>
      <c r="B17" s="53"/>
      <c r="C17" s="54"/>
      <c r="D17" s="55"/>
      <c r="F17" s="44"/>
    </row>
    <row r="18" spans="1:6" x14ac:dyDescent="0.25">
      <c r="A18" s="53"/>
      <c r="B18" s="41" t="s">
        <v>56</v>
      </c>
      <c r="C18" s="54"/>
      <c r="D18" s="55"/>
      <c r="F18" s="44"/>
    </row>
    <row r="19" spans="1:6" x14ac:dyDescent="0.25">
      <c r="A19" s="42"/>
      <c r="B19" s="41"/>
    </row>
    <row r="21" spans="1:6" x14ac:dyDescent="0.25">
      <c r="B21" s="7"/>
      <c r="C21" s="7"/>
      <c r="D21" s="7"/>
      <c r="E21" s="7"/>
      <c r="F21" s="19"/>
    </row>
    <row r="22" spans="1:6" ht="18" x14ac:dyDescent="0.25">
      <c r="B22" s="22" t="s">
        <v>43</v>
      </c>
      <c r="C22" s="20"/>
      <c r="D22" s="4"/>
      <c r="E22" s="4"/>
      <c r="F22" s="19"/>
    </row>
    <row r="23" spans="1:6" x14ac:dyDescent="0.25">
      <c r="B23" s="21" t="s">
        <v>64</v>
      </c>
      <c r="C23" s="20"/>
      <c r="D23" s="4"/>
      <c r="E23" s="4"/>
      <c r="F23" s="19"/>
    </row>
    <row r="24" spans="1:6" x14ac:dyDescent="0.25">
      <c r="B24" s="4"/>
      <c r="C24" s="4"/>
      <c r="D24" s="4"/>
      <c r="E24" s="4"/>
      <c r="F24" s="19"/>
    </row>
    <row r="25" spans="1:6" x14ac:dyDescent="0.25">
      <c r="B25" s="59" t="s">
        <v>63</v>
      </c>
      <c r="C25" s="59"/>
      <c r="D25" s="4"/>
      <c r="E25" s="4"/>
      <c r="F25" s="19"/>
    </row>
    <row r="26" spans="1:6" ht="6" customHeight="1" x14ac:dyDescent="0.25">
      <c r="B26" s="36"/>
      <c r="C26" s="36"/>
      <c r="D26" s="36"/>
      <c r="E26" s="36"/>
      <c r="F26" s="36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5">
    <mergeCell ref="A16:B16"/>
    <mergeCell ref="A3:B3"/>
    <mergeCell ref="A4:B4"/>
    <mergeCell ref="A6:B6"/>
    <mergeCell ref="B25:C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C16" sqref="C16"/>
    </sheetView>
  </sheetViews>
  <sheetFormatPr baseColWidth="10" defaultRowHeight="15" x14ac:dyDescent="0.25"/>
  <cols>
    <col min="1" max="2" width="11.42578125" style="39"/>
    <col min="3" max="3" width="43.28515625" style="39" customWidth="1"/>
    <col min="4" max="4" width="13.42578125" style="39" customWidth="1"/>
    <col min="5" max="16384" width="11.42578125" style="39"/>
  </cols>
  <sheetData>
    <row r="2" spans="2:11" x14ac:dyDescent="0.25">
      <c r="B2" s="7"/>
      <c r="C2" s="7"/>
      <c r="D2" s="42"/>
      <c r="E2" s="7"/>
      <c r="F2" s="7"/>
      <c r="G2" s="7"/>
      <c r="H2" s="7"/>
      <c r="I2" s="7"/>
      <c r="J2" s="7"/>
      <c r="K2" s="7"/>
    </row>
    <row r="3" spans="2:11" ht="15" customHeight="1" x14ac:dyDescent="0.25">
      <c r="B3" s="60" t="s">
        <v>44</v>
      </c>
      <c r="C3" s="60"/>
      <c r="D3" s="43"/>
      <c r="E3" s="26" t="s">
        <v>44</v>
      </c>
      <c r="F3" s="26"/>
      <c r="G3" s="7"/>
      <c r="H3" s="7"/>
      <c r="I3" s="7"/>
      <c r="J3" s="7"/>
      <c r="K3" s="7"/>
    </row>
    <row r="4" spans="2:11" x14ac:dyDescent="0.25">
      <c r="B4" s="61" t="s">
        <v>45</v>
      </c>
      <c r="C4" s="61"/>
      <c r="D4" s="43"/>
      <c r="E4" s="27" t="s">
        <v>45</v>
      </c>
      <c r="F4" s="27"/>
      <c r="G4" s="7"/>
      <c r="H4" s="7"/>
      <c r="I4" s="7"/>
      <c r="J4" s="7"/>
      <c r="K4" s="7"/>
    </row>
    <row r="5" spans="2:11" x14ac:dyDescent="0.25">
      <c r="B5" s="4"/>
      <c r="C5" s="4"/>
      <c r="D5" s="43"/>
      <c r="E5" s="4"/>
      <c r="F5" s="4"/>
      <c r="G5" s="7"/>
      <c r="H5" s="7"/>
      <c r="I5" s="7"/>
      <c r="J5" s="7"/>
      <c r="K5" s="7"/>
    </row>
    <row r="6" spans="2:11" x14ac:dyDescent="0.25">
      <c r="B6" s="62" t="s">
        <v>63</v>
      </c>
      <c r="C6" s="59"/>
      <c r="D6" s="43"/>
      <c r="E6" s="28" t="s">
        <v>63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43"/>
      <c r="E7" s="32"/>
      <c r="F7" s="32"/>
      <c r="G7" s="32"/>
      <c r="H7" s="32"/>
      <c r="I7" s="32"/>
      <c r="J7" s="32"/>
      <c r="K7" s="32"/>
    </row>
    <row r="8" spans="2:11" s="46" customFormat="1" x14ac:dyDescent="0.25">
      <c r="B8" s="37" t="s">
        <v>14</v>
      </c>
      <c r="C8" s="38" t="s">
        <v>27</v>
      </c>
      <c r="E8" s="2"/>
      <c r="F8" s="2"/>
      <c r="G8" s="2"/>
      <c r="H8" s="2"/>
      <c r="I8" s="2"/>
      <c r="J8" s="2"/>
    </row>
    <row r="9" spans="2:11" s="46" customFormat="1" x14ac:dyDescent="0.25">
      <c r="B9" s="24">
        <v>2008</v>
      </c>
      <c r="C9" s="23">
        <v>75335391.200052798</v>
      </c>
      <c r="D9" s="47"/>
      <c r="E9" s="2"/>
      <c r="F9" s="2"/>
      <c r="G9" s="2"/>
      <c r="H9" s="2"/>
      <c r="I9" s="2"/>
      <c r="J9" s="2"/>
    </row>
    <row r="10" spans="2:11" s="46" customFormat="1" x14ac:dyDescent="0.25">
      <c r="B10" s="24">
        <v>2009</v>
      </c>
      <c r="C10" s="23">
        <v>111115474.58632284</v>
      </c>
      <c r="D10" s="3"/>
      <c r="E10" s="25"/>
      <c r="F10" s="2"/>
      <c r="G10" s="2"/>
      <c r="H10" s="2"/>
      <c r="I10" s="2"/>
      <c r="J10" s="2"/>
    </row>
    <row r="11" spans="2:11" s="46" customFormat="1" x14ac:dyDescent="0.25">
      <c r="B11" s="24">
        <v>2010</v>
      </c>
      <c r="C11" s="23">
        <v>63242391.930800006</v>
      </c>
      <c r="E11" s="2"/>
      <c r="F11" s="2"/>
      <c r="G11" s="2"/>
      <c r="H11" s="2"/>
      <c r="I11" s="2"/>
      <c r="J11" s="2"/>
    </row>
    <row r="12" spans="2:11" s="46" customFormat="1" x14ac:dyDescent="0.25">
      <c r="B12" s="24">
        <v>2011</v>
      </c>
      <c r="C12" s="23">
        <v>89524794.438399971</v>
      </c>
      <c r="E12" s="2"/>
      <c r="F12" s="2"/>
      <c r="G12" s="2"/>
      <c r="H12" s="2"/>
      <c r="I12" s="2"/>
      <c r="J12" s="2"/>
    </row>
    <row r="13" spans="2:11" s="46" customFormat="1" x14ac:dyDescent="0.25">
      <c r="B13" s="24">
        <v>2012</v>
      </c>
      <c r="C13" s="23">
        <v>80910722.806153715</v>
      </c>
      <c r="E13" s="2"/>
      <c r="F13" s="2"/>
      <c r="G13" s="2"/>
      <c r="H13" s="2"/>
      <c r="I13" s="2"/>
      <c r="J13" s="2"/>
    </row>
    <row r="14" spans="2:11" s="46" customFormat="1" x14ac:dyDescent="0.25">
      <c r="B14" s="24">
        <v>2013</v>
      </c>
      <c r="C14" s="23">
        <v>92843821.457530826</v>
      </c>
      <c r="E14" s="2"/>
      <c r="F14" s="2"/>
      <c r="G14" s="2"/>
      <c r="H14" s="2"/>
      <c r="I14" s="2"/>
      <c r="J14" s="2"/>
    </row>
    <row r="15" spans="2:11" x14ac:dyDescent="0.25">
      <c r="E15"/>
      <c r="F15"/>
      <c r="G15"/>
      <c r="H15"/>
      <c r="I15"/>
      <c r="J15"/>
    </row>
    <row r="16" spans="2:11" x14ac:dyDescent="0.25">
      <c r="E16"/>
      <c r="F16"/>
      <c r="G16"/>
      <c r="H16"/>
      <c r="I16"/>
      <c r="J16"/>
    </row>
    <row r="17" spans="2:10" x14ac:dyDescent="0.25">
      <c r="B17" s="41" t="s">
        <v>65</v>
      </c>
      <c r="E17"/>
      <c r="F17"/>
      <c r="G17"/>
      <c r="H17"/>
      <c r="I17"/>
      <c r="J17"/>
    </row>
    <row r="18" spans="2:10" x14ac:dyDescent="0.25">
      <c r="B18" s="41" t="s">
        <v>69</v>
      </c>
      <c r="E18"/>
      <c r="F18"/>
      <c r="G18"/>
      <c r="H18"/>
      <c r="I18"/>
      <c r="J18"/>
    </row>
    <row r="19" spans="2:10" x14ac:dyDescent="0.25">
      <c r="B19" s="41" t="s">
        <v>70</v>
      </c>
      <c r="E19"/>
      <c r="F19"/>
      <c r="G19"/>
      <c r="H19"/>
      <c r="I19"/>
      <c r="J19"/>
    </row>
    <row r="20" spans="2:10" x14ac:dyDescent="0.25">
      <c r="B20" s="41"/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B26" sqref="B26"/>
    </sheetView>
  </sheetViews>
  <sheetFormatPr baseColWidth="10" defaultRowHeight="15" x14ac:dyDescent="0.25"/>
  <cols>
    <col min="1" max="1" width="5.140625" style="39" customWidth="1"/>
    <col min="2" max="2" width="13.42578125" style="39" customWidth="1"/>
    <col min="3" max="3" width="9.5703125" style="39" customWidth="1"/>
    <col min="4" max="4" width="10.7109375" style="39" hidden="1" customWidth="1"/>
    <col min="5" max="5" width="11.42578125" style="39"/>
    <col min="6" max="6" width="21.140625" style="39" customWidth="1"/>
    <col min="7" max="16384" width="11.42578125" style="39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6" t="s">
        <v>44</v>
      </c>
      <c r="C3" s="26"/>
      <c r="D3"/>
      <c r="E3" s="7"/>
      <c r="F3" s="7"/>
    </row>
    <row r="4" spans="2:6" x14ac:dyDescent="0.25">
      <c r="B4" s="27" t="s">
        <v>47</v>
      </c>
      <c r="C4" s="27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8" t="s">
        <v>58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3">
        <v>433921</v>
      </c>
      <c r="D9" s="29">
        <v>400010</v>
      </c>
      <c r="E9" s="23">
        <v>1221</v>
      </c>
      <c r="F9" s="17">
        <f t="shared" ref="F9:F14" si="0">E9/C9</f>
        <v>2.8138762585816312E-3</v>
      </c>
    </row>
    <row r="10" spans="2:6" x14ac:dyDescent="0.25">
      <c r="B10" s="15">
        <v>2011</v>
      </c>
      <c r="C10" s="23">
        <v>584182</v>
      </c>
      <c r="D10" s="29">
        <v>562612</v>
      </c>
      <c r="E10" s="23">
        <v>1719</v>
      </c>
      <c r="F10" s="17">
        <f t="shared" si="0"/>
        <v>2.9425761149778663E-3</v>
      </c>
    </row>
    <row r="11" spans="2:6" x14ac:dyDescent="0.25">
      <c r="B11" s="15">
        <v>2012</v>
      </c>
      <c r="C11" s="23">
        <v>815607</v>
      </c>
      <c r="D11" s="30"/>
      <c r="E11" s="23">
        <v>8670</v>
      </c>
      <c r="F11" s="17">
        <f t="shared" si="0"/>
        <v>1.0630119653215335E-2</v>
      </c>
    </row>
    <row r="12" spans="2:6" x14ac:dyDescent="0.25">
      <c r="B12" s="31">
        <v>41275</v>
      </c>
      <c r="C12" s="23">
        <v>819666</v>
      </c>
      <c r="D12" s="30"/>
      <c r="E12" s="23">
        <v>35799</v>
      </c>
      <c r="F12" s="17">
        <f t="shared" si="0"/>
        <v>4.3675106689798036E-2</v>
      </c>
    </row>
    <row r="13" spans="2:6" x14ac:dyDescent="0.25">
      <c r="B13" s="31">
        <v>41306</v>
      </c>
      <c r="C13" s="23">
        <v>855947</v>
      </c>
      <c r="D13" s="30"/>
      <c r="E13" s="23">
        <v>37297</v>
      </c>
      <c r="F13" s="17">
        <f t="shared" si="0"/>
        <v>4.3573959602638948E-2</v>
      </c>
    </row>
    <row r="14" spans="2:6" x14ac:dyDescent="0.25">
      <c r="B14" s="31">
        <v>41334</v>
      </c>
      <c r="C14" s="23">
        <v>832204</v>
      </c>
      <c r="D14" s="30"/>
      <c r="E14" s="23">
        <v>8487</v>
      </c>
      <c r="F14" s="17">
        <f t="shared" si="0"/>
        <v>1.0198220628595872E-2</v>
      </c>
    </row>
    <row r="15" spans="2:6" x14ac:dyDescent="0.25">
      <c r="B15" s="31">
        <v>41365</v>
      </c>
      <c r="C15" s="23">
        <v>888488</v>
      </c>
      <c r="D15" s="30"/>
      <c r="E15" s="23">
        <v>10029</v>
      </c>
      <c r="F15" s="17">
        <f t="shared" ref="F15" si="1">E15/C15</f>
        <v>1.1287715759807674E-2</v>
      </c>
    </row>
    <row r="16" spans="2:6" x14ac:dyDescent="0.25">
      <c r="B16" s="31">
        <v>41395</v>
      </c>
      <c r="C16" s="23">
        <v>907407</v>
      </c>
      <c r="D16" s="30"/>
      <c r="E16" s="23">
        <v>10060</v>
      </c>
      <c r="F16" s="17">
        <f t="shared" ref="F16" si="2">E16/C16</f>
        <v>1.1086535589873122E-2</v>
      </c>
    </row>
    <row r="17" spans="2:6" x14ac:dyDescent="0.25">
      <c r="B17" s="31">
        <v>41426</v>
      </c>
      <c r="C17" s="23">
        <v>921159</v>
      </c>
      <c r="D17" s="30"/>
      <c r="E17" s="23">
        <v>10062</v>
      </c>
      <c r="F17" s="17">
        <f t="shared" ref="F17" si="3">E17/C17</f>
        <v>1.0923195669802934E-2</v>
      </c>
    </row>
    <row r="18" spans="2:6" x14ac:dyDescent="0.25">
      <c r="B18" s="31">
        <v>41456</v>
      </c>
      <c r="C18" s="23">
        <v>964916</v>
      </c>
      <c r="D18" s="30"/>
      <c r="E18" s="23">
        <v>7622</v>
      </c>
      <c r="F18" s="17">
        <f t="shared" ref="F18" si="4">E18/C18</f>
        <v>7.8991331887957091E-3</v>
      </c>
    </row>
    <row r="19" spans="2:6" x14ac:dyDescent="0.25">
      <c r="B19" s="31">
        <v>41487</v>
      </c>
      <c r="C19" s="23">
        <v>988528</v>
      </c>
      <c r="D19" s="30"/>
      <c r="E19" s="23">
        <v>7467</v>
      </c>
      <c r="F19" s="17">
        <f t="shared" ref="F19" si="5">E19/C19</f>
        <v>7.5536555363125779E-3</v>
      </c>
    </row>
    <row r="20" spans="2:6" x14ac:dyDescent="0.25">
      <c r="B20" s="31">
        <v>41518</v>
      </c>
      <c r="C20" s="23">
        <v>1011006</v>
      </c>
      <c r="D20" s="30"/>
      <c r="E20" s="23">
        <v>6230</v>
      </c>
      <c r="F20" s="17">
        <f t="shared" ref="F20" si="6">E20/C20</f>
        <v>6.1621790572954065E-3</v>
      </c>
    </row>
    <row r="21" spans="2:6" x14ac:dyDescent="0.25">
      <c r="B21" s="31">
        <v>41548</v>
      </c>
      <c r="C21" s="23">
        <v>1022771</v>
      </c>
      <c r="D21" s="30"/>
      <c r="E21" s="23">
        <v>5167</v>
      </c>
      <c r="F21" s="17">
        <f t="shared" ref="F21" si="7">E21/C21</f>
        <v>5.0519617783452994E-3</v>
      </c>
    </row>
    <row r="22" spans="2:6" x14ac:dyDescent="0.25">
      <c r="B22" s="31">
        <v>41579</v>
      </c>
      <c r="C22" s="23">
        <v>1008184</v>
      </c>
      <c r="D22" s="30"/>
      <c r="E22" s="23">
        <v>6366</v>
      </c>
      <c r="F22" s="17">
        <f t="shared" ref="F22" si="8">E22/C22</f>
        <v>6.3143235758552014E-3</v>
      </c>
    </row>
    <row r="23" spans="2:6" x14ac:dyDescent="0.25">
      <c r="B23" s="31">
        <v>41609</v>
      </c>
      <c r="C23" s="23">
        <v>1034101</v>
      </c>
      <c r="D23" s="30"/>
      <c r="E23" s="23">
        <v>4781</v>
      </c>
      <c r="F23" s="17">
        <f t="shared" ref="F23" si="9">E23/C23</f>
        <v>4.6233394997200463E-3</v>
      </c>
    </row>
    <row r="24" spans="2:6" x14ac:dyDescent="0.25">
      <c r="B24" s="48"/>
      <c r="C24" s="49"/>
      <c r="D24" s="50"/>
      <c r="E24" s="49"/>
      <c r="F24" s="51"/>
    </row>
    <row r="25" spans="2:6" x14ac:dyDescent="0.25">
      <c r="B25" s="41" t="s">
        <v>66</v>
      </c>
      <c r="C25" s="40"/>
      <c r="D25" s="40"/>
      <c r="E25" s="40"/>
      <c r="F25" s="40"/>
    </row>
    <row r="26" spans="2:6" x14ac:dyDescent="0.25">
      <c r="B26" s="41" t="s">
        <v>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Abonados</vt:lpstr>
      <vt:lpstr>Enlaces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2014-01-21T14:51:14Z</dcterms:modified>
</cp:coreProperties>
</file>