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90" yWindow="255" windowWidth="9870" windowHeight="10560" tabRatio="845"/>
  </bookViews>
  <sheets>
    <sheet name="Abonados" sheetId="6" r:id="rId1"/>
    <sheet name="Enlaces" sheetId="1" r:id="rId2"/>
    <sheet name="Participación del mercado" sheetId="2" r:id="rId3"/>
    <sheet name="INDICADORES ECONÓMICOS" sheetId="4" r:id="rId4"/>
    <sheet name="CALIDAD DEL SERVICIO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2" hidden="1">'Participación del mercado'!$A$8:$J$8</definedName>
  </definedNames>
  <calcPr calcId="145621"/>
</workbook>
</file>

<file path=xl/calcChain.xml><?xml version="1.0" encoding="utf-8"?>
<calcChain xmlns="http://schemas.openxmlformats.org/spreadsheetml/2006/main">
  <c r="F13" i="5" l="1"/>
  <c r="C15" i="2" l="1"/>
  <c r="C14" i="2"/>
  <c r="C13" i="2"/>
  <c r="C12" i="2"/>
  <c r="C11" i="2"/>
  <c r="C10" i="2"/>
  <c r="C9" i="2"/>
  <c r="I31" i="1" l="1"/>
  <c r="I32" i="6" l="1"/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F12" i="5" l="1"/>
  <c r="H31" i="1"/>
  <c r="H32" i="6"/>
  <c r="G31" i="1" l="1"/>
  <c r="E31" i="1"/>
  <c r="D31" i="1"/>
  <c r="C31" i="1"/>
  <c r="G32" i="6"/>
  <c r="F32" i="6"/>
  <c r="E32" i="6"/>
  <c r="D32" i="6"/>
  <c r="C32" i="6"/>
  <c r="F31" i="1" l="1"/>
  <c r="F11" i="5"/>
  <c r="F10" i="5"/>
  <c r="F9" i="5"/>
  <c r="C16" i="2" l="1"/>
  <c r="D13" i="2" l="1"/>
  <c r="D14" i="2"/>
  <c r="D12" i="2"/>
  <c r="D9" i="2"/>
  <c r="D11" i="2"/>
  <c r="D10" i="2"/>
  <c r="D15" i="2"/>
  <c r="D16" i="2" l="1"/>
</calcChain>
</file>

<file path=xl/sharedStrings.xml><?xml version="1.0" encoding="utf-8"?>
<sst xmlns="http://schemas.openxmlformats.org/spreadsheetml/2006/main" count="119" uniqueCount="58">
  <si>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</si>
  <si>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</si>
  <si>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</si>
  <si>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</si>
  <si>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</si>
  <si>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</si>
  <si>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</si>
  <si>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</si>
  <si>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</si>
  <si>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</si>
  <si>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</si>
  <si>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</si>
  <si>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</si>
  <si>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</si>
  <si>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</si>
  <si>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</si>
  <si>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# ENLACES</t>
  </si>
  <si>
    <t># USUARIOS</t>
  </si>
  <si>
    <t>N° FALLAS</t>
  </si>
  <si>
    <t>PORCENTAJE DE FALLAS SOBRE TOTAL DE ENLACES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</si>
  <si>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</si>
  <si>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</si>
  <si>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</si>
  <si>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</si>
  <si>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</si>
  <si>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</si>
  <si>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</si>
  <si>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</si>
  <si>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</si>
  <si>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</si>
  <si>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</si>
  <si>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</si>
  <si>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</si>
  <si>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</si>
  <si>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LEVEL 3 ECUADOR S.A. (EX  GLOBAL CROSSING S.A.)</t>
  </si>
  <si>
    <t>ECUADORTELCOM S.A.</t>
  </si>
  <si>
    <t>Usuarios por Concesionario (2008-Actualidad)</t>
  </si>
  <si>
    <t>SERVICIO PORTADOR</t>
  </si>
  <si>
    <t xml:space="preserve">     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</si>
  <si>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</si>
  <si>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</si>
  <si>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</si>
  <si>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NUMERO DE FALLAS DE LA RED</t>
  </si>
  <si>
    <t xml:space="preserve">   Abonados del Servicio</t>
  </si>
  <si>
    <t>Enlaces por Concesionario (2008-Actualidad)</t>
  </si>
  <si>
    <t xml:space="preserve">  Enlaces del Servicio</t>
  </si>
  <si>
    <t>NOTA 3: La información de CNT E.P. (EX-TELECSA S.A.) desde diciembre 2012 se incluyen en CNT E.P.</t>
  </si>
  <si>
    <t>Fecha de Publicación: 24 de Febrero del 2014</t>
  </si>
  <si>
    <t>NOTA 1: Gilauco (LITORAL) se duplica del mes de Diciembre de 2013</t>
  </si>
  <si>
    <t>NOTA 2: Megadatos se duplica del mes de Diciembre de 2013</t>
  </si>
  <si>
    <t>2013</t>
  </si>
  <si>
    <t>ene-14</t>
  </si>
  <si>
    <t xml:space="preserve">     Fecha de Publicación: 24 de Febrero del 2014</t>
  </si>
  <si>
    <t xml:space="preserve">    PARTICIPACIÓN DEL MERCADO ENERO 2014</t>
  </si>
  <si>
    <t>NOTA 2: Gilauco (LITORAL) se duplica del mes de Diciembre de 2013</t>
  </si>
  <si>
    <t>NOTA 3: Megadatos se duplica del mes de Diciembre de 2013</t>
  </si>
  <si>
    <t>NOTA 1: Los ingresos de 2014 son del mes de enero</t>
  </si>
  <si>
    <t>Número usuarios
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</si>
</sst>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 * #,##0_ ;_ * \-#,##0_ ;_ * &quot;-&quot;??_ ;_ @_ "/>
    <numFmt numFmtId="166" formatCode="[$-C0A]mmm\-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2" fontId="21" fillId="25" borderId="10" xfId="0" applyNumberFormat="1" applyFont="1" applyFill="1" applyBorder="1" applyAlignment="1">
      <alignment horizontal="center" vertical="center" wrapText="1"/>
    </xf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165" fontId="30" fillId="0" borderId="10" xfId="1" applyNumberFormat="1" applyFont="1" applyFill="1" applyBorder="1"/>
    <xf numFmtId="0" fontId="30" fillId="0" borderId="10" xfId="0" applyFont="1" applyFill="1" applyBorder="1"/>
    <xf numFmtId="166" fontId="30" fillId="0" borderId="10" xfId="0" applyNumberFormat="1" applyFont="1" applyFill="1" applyBorder="1" applyAlignment="1">
      <alignment horizontal="left"/>
    </xf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4" fillId="2" borderId="0" xfId="0" applyFont="1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166" fontId="30" fillId="2" borderId="0" xfId="0" applyNumberFormat="1" applyFont="1" applyFill="1" applyBorder="1" applyAlignment="1">
      <alignment horizontal="left"/>
    </xf>
    <xf numFmtId="3" fontId="30" fillId="2" borderId="0" xfId="0" applyNumberFormat="1" applyFont="1" applyFill="1" applyBorder="1"/>
    <xf numFmtId="0" fontId="30" fillId="2" borderId="0" xfId="0" applyFont="1" applyFill="1" applyBorder="1"/>
    <xf numFmtId="10" fontId="30" fillId="2" borderId="0" xfId="2" applyNumberFormat="1" applyFont="1" applyFill="1" applyBorder="1"/>
    <xf numFmtId="0" fontId="24" fillId="26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/>
    </xf>
    <xf numFmtId="3" fontId="28" fillId="2" borderId="0" xfId="2" applyNumberFormat="1" applyFont="1" applyFill="1" applyBorder="1" applyAlignment="1">
      <alignment horizontal="right"/>
    </xf>
    <xf numFmtId="9" fontId="28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3" fontId="27" fillId="29" borderId="0" xfId="2" applyNumberFormat="1" applyFont="1" applyFill="1" applyBorder="1"/>
    <xf numFmtId="49" fontId="21" fillId="28" borderId="0" xfId="0" applyNumberFormat="1" applyFont="1" applyFill="1" applyBorder="1" applyAlignment="1">
      <alignment horizontal="center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0" fontId="0" fillId="26" borderId="15" xfId="0" applyFill="1" applyBorder="1" applyAlignment="1">
      <alignment vertical="center"/>
    </xf>
    <xf numFmtId="0" fontId="0" fillId="26" borderId="15" xfId="0" applyFill="1" applyBorder="1" applyAlignment="1"/>
    <xf numFmtId="0" fontId="0" fillId="27" borderId="14" xfId="0" applyFill="1" applyBorder="1" applyAlignment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0" fillId="27" borderId="15" xfId="0" applyFill="1" applyBorder="1" applyAlignment="1"/>
    <xf numFmtId="0" fontId="28" fillId="0" borderId="10" xfId="0" applyFont="1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Abonados!$C$9:$I$9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ene-14</c:v>
                </c:pt>
              </c:strCache>
            </c:strRef>
          </c:cat>
          <c:val>
            <c:numRef>
              <c:f>Abonados!$C$32:$I$32</c:f>
              <c:numCache>
                <c:formatCode>#,##0</c:formatCode>
                <c:ptCount val="7"/>
                <c:pt idx="0">
                  <c:v>127253</c:v>
                </c:pt>
                <c:pt idx="1">
                  <c:v>261253</c:v>
                </c:pt>
                <c:pt idx="2">
                  <c:v>400009</c:v>
                </c:pt>
                <c:pt idx="3">
                  <c:v>562612</c:v>
                </c:pt>
                <c:pt idx="4">
                  <c:v>749903</c:v>
                </c:pt>
                <c:pt idx="5">
                  <c:v>930469</c:v>
                </c:pt>
                <c:pt idx="6">
                  <c:v>923133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8231552"/>
        <c:axId val="39876224"/>
      </c:barChart>
      <c:catAx>
        <c:axId val="78231552"/>
        <c:scaling>
          <c:orientation val="minMax"/>
        </c:scaling>
        <c:delete val="0"/>
        <c:axPos val="b"/>
        <c:majorTickMark val="out"/>
        <c:minorTickMark val="none"/>
        <c:tickLblPos val="nextTo"/>
        <c:crossAx val="39876224"/>
        <c:crosses val="autoZero"/>
        <c:auto val="1"/>
        <c:lblAlgn val="ctr"/>
        <c:lblOffset val="100"/>
        <c:noMultiLvlLbl val="0"/>
      </c:catAx>
      <c:valAx>
        <c:axId val="39876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782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Enlaces!$C$9:$I$9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ene-14</c:v>
                </c:pt>
              </c:strCache>
            </c:strRef>
          </c:cat>
          <c:val>
            <c:numRef>
              <c:f>Enlaces!$C$31:$I$31</c:f>
              <c:numCache>
                <c:formatCode>#,##0</c:formatCode>
                <c:ptCount val="7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1019201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3394944"/>
        <c:axId val="40250176"/>
      </c:barChart>
      <c:catAx>
        <c:axId val="9339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40250176"/>
        <c:crosses val="autoZero"/>
        <c:auto val="1"/>
        <c:lblAlgn val="ctr"/>
        <c:lblOffset val="100"/>
        <c:noMultiLvlLbl val="0"/>
      </c:catAx>
      <c:valAx>
        <c:axId val="40250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9339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'[22]Participación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221875041171328E-2"/>
                  <c:y val="2.3088072324292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5741432520739371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0139170073822943E-2"/>
                  <c:y val="-8.4800524934383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70940122613709"/>
                  <c:y val="-3.6315543890347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275245614405437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mercado'!$C$9:$C$15</c:f>
              <c:numCache>
                <c:formatCode>#,##0</c:formatCode>
                <c:ptCount val="7"/>
                <c:pt idx="0">
                  <c:v>565884</c:v>
                </c:pt>
                <c:pt idx="1">
                  <c:v>159327</c:v>
                </c:pt>
                <c:pt idx="2">
                  <c:v>114747</c:v>
                </c:pt>
                <c:pt idx="3">
                  <c:v>18976</c:v>
                </c:pt>
                <c:pt idx="4">
                  <c:v>44460</c:v>
                </c:pt>
                <c:pt idx="5">
                  <c:v>3194</c:v>
                </c:pt>
                <c:pt idx="6">
                  <c:v>16545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mercado'!$D$9:$D$15</c:f>
              <c:numCache>
                <c:formatCode>0.00%</c:formatCode>
                <c:ptCount val="7"/>
                <c:pt idx="0">
                  <c:v>0.61300376002157864</c:v>
                </c:pt>
                <c:pt idx="1">
                  <c:v>0.17259376492878056</c:v>
                </c:pt>
                <c:pt idx="2">
                  <c:v>0.12430169867180568</c:v>
                </c:pt>
                <c:pt idx="3">
                  <c:v>2.0556084551196847E-2</c:v>
                </c:pt>
                <c:pt idx="4">
                  <c:v>4.8162074153995142E-2</c:v>
                </c:pt>
                <c:pt idx="5">
                  <c:v>3.4599564743108525E-3</c:v>
                </c:pt>
                <c:pt idx="6">
                  <c:v>1.7922661198332201E-2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'INDICADORES ECONÓMICOS'!$B$9:$B$15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'INDICADORES ECONÓMICOS'!$C$9:$C$15</c:f>
              <c:numCache>
                <c:formatCode>#,##0</c:formatCode>
                <c:ptCount val="7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8934751.2265999969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40704"/>
        <c:axId val="93002496"/>
      </c:barChart>
      <c:catAx>
        <c:axId val="61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002496"/>
        <c:crosses val="autoZero"/>
        <c:auto val="1"/>
        <c:lblAlgn val="ctr"/>
        <c:lblOffset val="100"/>
        <c:noMultiLvlLbl val="0"/>
      </c:catAx>
      <c:valAx>
        <c:axId val="93002496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6164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43</xdr:row>
      <xdr:rowOff>85725</xdr:rowOff>
    </xdr:from>
    <xdr:to>
      <xdr:col>15</xdr:col>
      <xdr:colOff>550332</xdr:colOff>
      <xdr:row>68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105834</xdr:colOff>
      <xdr:row>38</xdr:row>
      <xdr:rowOff>100541</xdr:rowOff>
    </xdr:from>
    <xdr:to>
      <xdr:col>15</xdr:col>
      <xdr:colOff>251200</xdr:colOff>
      <xdr:row>41</xdr:row>
      <xdr:rowOff>95779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7127874"/>
          <a:ext cx="1330700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202142</xdr:colOff>
      <xdr:row>2</xdr:row>
      <xdr:rowOff>131233</xdr:rowOff>
    </xdr:from>
    <xdr:to>
      <xdr:col>8</xdr:col>
      <xdr:colOff>413125</xdr:colOff>
      <xdr:row>6</xdr:row>
      <xdr:rowOff>71438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1309" y="512233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40</xdr:row>
      <xdr:rowOff>85725</xdr:rowOff>
    </xdr:from>
    <xdr:to>
      <xdr:col>15</xdr:col>
      <xdr:colOff>656166</xdr:colOff>
      <xdr:row>62</xdr:row>
      <xdr:rowOff>179916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497416</xdr:colOff>
      <xdr:row>35</xdr:row>
      <xdr:rowOff>111125</xdr:rowOff>
    </xdr:from>
    <xdr:to>
      <xdr:col>15</xdr:col>
      <xdr:colOff>600448</xdr:colOff>
      <xdr:row>38</xdr:row>
      <xdr:rowOff>106364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583" y="6842125"/>
          <a:ext cx="1330699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255060</xdr:colOff>
      <xdr:row>2</xdr:row>
      <xdr:rowOff>131232</xdr:rowOff>
    </xdr:from>
    <xdr:to>
      <xdr:col>8</xdr:col>
      <xdr:colOff>381376</xdr:colOff>
      <xdr:row>5</xdr:row>
      <xdr:rowOff>156104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0310" y="512232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9525</xdr:rowOff>
    </xdr:from>
    <xdr:to>
      <xdr:col>6</xdr:col>
      <xdr:colOff>19049</xdr:colOff>
      <xdr:row>44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20</xdr:row>
      <xdr:rowOff>171450</xdr:rowOff>
    </xdr:from>
    <xdr:to>
      <xdr:col>5</xdr:col>
      <xdr:colOff>523191</xdr:colOff>
      <xdr:row>23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47626</xdr:rowOff>
    </xdr:from>
    <xdr:to>
      <xdr:col>10</xdr:col>
      <xdr:colOff>761999</xdr:colOff>
      <xdr:row>21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2</xdr:row>
      <xdr:rowOff>114300</xdr:rowOff>
    </xdr:from>
    <xdr:to>
      <xdr:col>10</xdr:col>
      <xdr:colOff>633033</xdr:colOff>
      <xdr:row>4</xdr:row>
      <xdr:rowOff>147638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1704975</xdr:colOff>
      <xdr:row>2</xdr:row>
      <xdr:rowOff>114300</xdr:rowOff>
    </xdr:from>
    <xdr:to>
      <xdr:col>3</xdr:col>
      <xdr:colOff>0</xdr:colOff>
      <xdr:row>4</xdr:row>
      <xdr:rowOff>138113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</xdr:row>
      <xdr:rowOff>38100</xdr:rowOff>
    </xdr:from>
    <xdr:to>
      <xdr:col>5</xdr:col>
      <xdr:colOff>1242633</xdr:colOff>
      <xdr:row>4</xdr:row>
      <xdr:rowOff>61913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4191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TAPA%20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SETEL%2020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GLOBAL%20CROSSING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CONECEL%2020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CONET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OTECEL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NEDETEL%20201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ILAUCO%20201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IMPORT%20ELROSADO%20201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UNIVISA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EERCS%20201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ZENIX%2020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PUNTONET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SURATEL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EHOLDING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ELECTRIC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NEXA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CNT%20EP%20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CUTE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0"/>
  <sheetViews>
    <sheetView tabSelected="1" zoomScale="90" zoomScaleNormal="90" workbookViewId="0">
      <selection activeCell="I10" sqref="I10"/>
    </sheetView>
  </sheetViews>
  <sheetFormatPr baseColWidth="10" defaultRowHeight="15" x14ac:dyDescent="0.25"/>
  <cols>
    <col min="1" max="1" width="4.85546875" style="41" customWidth="1"/>
    <col min="2" max="2" width="44" style="41" customWidth="1"/>
    <col min="3" max="3" width="9" style="41" customWidth="1"/>
    <col min="4" max="5" width="8.42578125" style="41" bestFit="1" customWidth="1"/>
    <col min="6" max="6" width="9.28515625" style="41" customWidth="1"/>
    <col min="7" max="9" width="8.42578125" style="41" bestFit="1" customWidth="1"/>
    <col min="10" max="10" width="8.7109375" style="41" customWidth="1"/>
    <col min="11" max="11" width="9.28515625" style="41" customWidth="1"/>
    <col min="12" max="13" width="8.7109375" style="41" customWidth="1"/>
    <col min="14" max="14" width="8.5703125" style="41" customWidth="1"/>
    <col min="15" max="15" width="9.140625" style="41" customWidth="1"/>
    <col min="16" max="16" width="8.28515625" style="41" customWidth="1"/>
    <col min="17" max="19" width="8.42578125" style="41" customWidth="1"/>
    <col min="20" max="16384" width="11.42578125" style="41"/>
  </cols>
  <sheetData>
    <row r="3" spans="1:19" ht="10.5" customHeight="1" x14ac:dyDescent="0.25">
      <c r="A3" s="7"/>
      <c r="B3" s="7"/>
      <c r="C3" s="7"/>
      <c r="D3" s="7"/>
      <c r="E3" s="7"/>
      <c r="F3" s="7"/>
      <c r="G3" s="7"/>
      <c r="H3" s="7"/>
      <c r="I3" s="59"/>
    </row>
    <row r="4" spans="1:19" ht="16.5" customHeight="1" x14ac:dyDescent="0.25">
      <c r="A4" s="7"/>
      <c r="B4" s="6" t="s">
        <v>37</v>
      </c>
      <c r="C4" s="4"/>
      <c r="D4" s="4"/>
      <c r="E4" s="4"/>
      <c r="F4" s="4"/>
      <c r="G4" s="4"/>
      <c r="H4" s="4"/>
      <c r="I4" s="60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12" customHeight="1" x14ac:dyDescent="0.25">
      <c r="A5" s="4"/>
      <c r="B5" s="51" t="s">
        <v>36</v>
      </c>
      <c r="C5" s="4"/>
      <c r="D5" s="4"/>
      <c r="E5" s="4"/>
      <c r="F5" s="4"/>
      <c r="G5" s="4"/>
      <c r="H5" s="4"/>
      <c r="I5" s="60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3.5" customHeight="1" x14ac:dyDescent="0.25">
      <c r="A6" s="4"/>
      <c r="B6" s="4"/>
      <c r="C6" s="4"/>
      <c r="D6" s="4"/>
      <c r="E6" s="4"/>
      <c r="F6" s="4"/>
      <c r="G6" s="4"/>
      <c r="H6" s="4"/>
      <c r="I6" s="60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2.75" customHeight="1" x14ac:dyDescent="0.25">
      <c r="A7" s="4"/>
      <c r="B7" s="9" t="s">
        <v>47</v>
      </c>
      <c r="C7" s="4"/>
      <c r="D7" s="4"/>
      <c r="E7" s="4"/>
      <c r="F7" s="4"/>
      <c r="G7" s="4"/>
      <c r="H7" s="4"/>
      <c r="I7" s="60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8.25" customHeight="1" x14ac:dyDescent="0.25">
      <c r="A8" s="5"/>
      <c r="B8" s="5"/>
      <c r="C8" s="5"/>
      <c r="D8" s="5"/>
      <c r="E8" s="5"/>
      <c r="F8" s="5"/>
      <c r="G8" s="5"/>
      <c r="H8" s="5"/>
      <c r="I8" s="61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s="44" customFormat="1" ht="30" customHeight="1" x14ac:dyDescent="0.25">
      <c r="A9" s="32" t="s">
        <v>0</v>
      </c>
      <c r="B9" s="32" t="s">
        <v>1</v>
      </c>
      <c r="C9" s="33">
        <v>2008</v>
      </c>
      <c r="D9" s="33">
        <v>2009</v>
      </c>
      <c r="E9" s="33">
        <v>2010</v>
      </c>
      <c r="F9" s="33">
        <v>2011</v>
      </c>
      <c r="G9" s="34" t="s">
        <v>33</v>
      </c>
      <c r="H9" s="34" t="s">
        <v>50</v>
      </c>
      <c r="I9" s="58" t="s">
        <v>51</v>
      </c>
      <c r="J9" s="57"/>
      <c r="K9" s="57"/>
      <c r="L9" s="57"/>
      <c r="M9" s="57"/>
      <c r="N9" s="57"/>
      <c r="O9" s="57"/>
      <c r="P9" s="57"/>
      <c r="Q9" s="57"/>
      <c r="R9" s="57"/>
    </row>
    <row r="10" spans="1:19" x14ac:dyDescent="0.2">
      <c r="A10" s="10">
        <v>1</v>
      </c>
      <c r="B10" s="10" t="s">
        <v>4</v>
      </c>
      <c r="C10" s="11">
        <v>4</v>
      </c>
      <c r="D10" s="11">
        <v>5</v>
      </c>
      <c r="E10" s="11">
        <v>8</v>
      </c>
      <c r="F10" s="11">
        <v>10</v>
      </c>
      <c r="G10" s="11">
        <v>11</v>
      </c>
      <c r="H10" s="11">
        <v>10</v>
      </c>
      <c r="I10" s="11">
        <v>10</v>
      </c>
      <c r="J10" s="56"/>
      <c r="K10" s="56"/>
      <c r="L10" s="56"/>
      <c r="M10" s="56"/>
      <c r="N10" s="56"/>
      <c r="O10" s="56"/>
      <c r="P10" s="56"/>
      <c r="Q10" s="56"/>
      <c r="R10" s="56"/>
    </row>
    <row r="11" spans="1:19" x14ac:dyDescent="0.2">
      <c r="A11" s="10">
        <v>2</v>
      </c>
      <c r="B11" s="10" t="s">
        <v>3</v>
      </c>
      <c r="C11" s="11">
        <v>571</v>
      </c>
      <c r="D11" s="11">
        <v>916</v>
      </c>
      <c r="E11" s="11">
        <v>923</v>
      </c>
      <c r="F11" s="11">
        <v>10930</v>
      </c>
      <c r="G11" s="11">
        <v>26025</v>
      </c>
      <c r="H11" s="11">
        <v>43864</v>
      </c>
      <c r="I11" s="11">
        <v>44460</v>
      </c>
      <c r="J11" s="56"/>
      <c r="K11" s="56"/>
      <c r="L11" s="56"/>
      <c r="M11" s="56"/>
      <c r="N11" s="56"/>
      <c r="O11" s="56"/>
      <c r="P11" s="56"/>
      <c r="Q11" s="56"/>
      <c r="R11" s="56"/>
    </row>
    <row r="12" spans="1:19" x14ac:dyDescent="0.2">
      <c r="A12" s="10">
        <v>3</v>
      </c>
      <c r="B12" s="10" t="s">
        <v>6</v>
      </c>
      <c r="C12" s="11">
        <v>602</v>
      </c>
      <c r="D12" s="11">
        <v>1106</v>
      </c>
      <c r="E12" s="11">
        <v>2614</v>
      </c>
      <c r="F12" s="11">
        <v>8451</v>
      </c>
      <c r="G12" s="11">
        <v>14531</v>
      </c>
      <c r="H12" s="11">
        <v>18645</v>
      </c>
      <c r="I12" s="11">
        <v>18976</v>
      </c>
      <c r="J12" s="56"/>
      <c r="K12" s="56"/>
      <c r="L12" s="56"/>
      <c r="M12" s="56"/>
      <c r="N12" s="56"/>
      <c r="O12" s="56"/>
      <c r="P12" s="56"/>
      <c r="Q12" s="56"/>
      <c r="R12" s="56"/>
    </row>
    <row r="13" spans="1:19" x14ac:dyDescent="0.2">
      <c r="A13" s="10">
        <v>4</v>
      </c>
      <c r="B13" s="10" t="s">
        <v>2</v>
      </c>
      <c r="C13" s="11">
        <v>82886</v>
      </c>
      <c r="D13" s="11">
        <v>101096</v>
      </c>
      <c r="E13" s="11">
        <v>106747</v>
      </c>
      <c r="F13" s="11">
        <v>123445</v>
      </c>
      <c r="G13" s="11">
        <v>136207</v>
      </c>
      <c r="H13" s="11">
        <v>158002</v>
      </c>
      <c r="I13" s="11">
        <v>159327</v>
      </c>
      <c r="J13" s="56"/>
      <c r="K13" s="56"/>
      <c r="L13" s="56"/>
      <c r="M13" s="56"/>
      <c r="N13" s="56"/>
      <c r="O13" s="56"/>
      <c r="P13" s="56"/>
      <c r="Q13" s="56"/>
      <c r="R13" s="56"/>
    </row>
    <row r="14" spans="1:19" x14ac:dyDescent="0.2">
      <c r="A14" s="10">
        <v>5</v>
      </c>
      <c r="B14" s="10" t="s">
        <v>5</v>
      </c>
      <c r="C14" s="11">
        <v>21</v>
      </c>
      <c r="D14" s="11">
        <v>19</v>
      </c>
      <c r="E14" s="11">
        <v>18</v>
      </c>
      <c r="F14" s="11">
        <v>19</v>
      </c>
      <c r="G14" s="11">
        <v>13</v>
      </c>
      <c r="H14" s="11">
        <v>11</v>
      </c>
      <c r="I14" s="11">
        <v>11</v>
      </c>
      <c r="J14" s="56"/>
      <c r="K14" s="56"/>
      <c r="L14" s="56"/>
      <c r="M14" s="56"/>
      <c r="N14" s="56"/>
      <c r="O14" s="56"/>
      <c r="P14" s="56"/>
      <c r="Q14" s="56"/>
      <c r="R14" s="56"/>
    </row>
    <row r="15" spans="1:19" x14ac:dyDescent="0.2">
      <c r="A15" s="10">
        <v>6</v>
      </c>
      <c r="B15" s="10" t="s">
        <v>8</v>
      </c>
      <c r="C15" s="11">
        <v>14</v>
      </c>
      <c r="D15" s="11">
        <v>13</v>
      </c>
      <c r="E15" s="11">
        <v>21</v>
      </c>
      <c r="F15" s="11">
        <v>23</v>
      </c>
      <c r="G15" s="11">
        <v>335</v>
      </c>
      <c r="H15" s="11">
        <v>269</v>
      </c>
      <c r="I15" s="11">
        <v>247</v>
      </c>
      <c r="J15" s="56"/>
      <c r="K15" s="56"/>
      <c r="L15" s="56"/>
      <c r="M15" s="56"/>
      <c r="N15" s="56"/>
      <c r="O15" s="56"/>
      <c r="P15" s="56"/>
      <c r="Q15" s="56"/>
      <c r="R15" s="56"/>
    </row>
    <row r="16" spans="1:19" x14ac:dyDescent="0.2">
      <c r="A16" s="10">
        <v>7</v>
      </c>
      <c r="B16" s="10" t="s">
        <v>7</v>
      </c>
      <c r="C16" s="11">
        <v>13</v>
      </c>
      <c r="D16" s="11">
        <v>16</v>
      </c>
      <c r="E16" s="11">
        <v>17</v>
      </c>
      <c r="F16" s="11">
        <v>20</v>
      </c>
      <c r="G16" s="11">
        <v>21</v>
      </c>
      <c r="H16" s="11">
        <v>22</v>
      </c>
      <c r="I16" s="11">
        <v>25</v>
      </c>
      <c r="J16" s="56"/>
      <c r="K16" s="56"/>
      <c r="L16" s="56"/>
      <c r="M16" s="56"/>
      <c r="N16" s="56"/>
      <c r="O16" s="56"/>
      <c r="P16" s="56"/>
      <c r="Q16" s="56"/>
      <c r="R16" s="56"/>
    </row>
    <row r="17" spans="1:18" x14ac:dyDescent="0.2">
      <c r="A17" s="10">
        <v>8</v>
      </c>
      <c r="B17" s="10" t="s">
        <v>30</v>
      </c>
      <c r="C17" s="11">
        <v>41936</v>
      </c>
      <c r="D17" s="11">
        <v>131922</v>
      </c>
      <c r="E17" s="11">
        <v>239353</v>
      </c>
      <c r="F17" s="11">
        <v>344900</v>
      </c>
      <c r="G17" s="11">
        <v>453997</v>
      </c>
      <c r="H17" s="11">
        <v>576393</v>
      </c>
      <c r="I17" s="11">
        <v>565884</v>
      </c>
      <c r="J17" s="56"/>
      <c r="K17" s="56"/>
      <c r="L17" s="56"/>
      <c r="M17" s="56"/>
      <c r="N17" s="56"/>
      <c r="O17" s="56"/>
      <c r="P17" s="56"/>
      <c r="Q17" s="56"/>
      <c r="R17" s="56"/>
    </row>
    <row r="18" spans="1:18" x14ac:dyDescent="0.2">
      <c r="A18" s="10">
        <v>9</v>
      </c>
      <c r="B18" s="10" t="s">
        <v>20</v>
      </c>
      <c r="C18" s="11">
        <v>37</v>
      </c>
      <c r="D18" s="11">
        <v>25223</v>
      </c>
      <c r="E18" s="11">
        <v>48460</v>
      </c>
      <c r="F18" s="11">
        <v>71618</v>
      </c>
      <c r="G18" s="11">
        <v>102027</v>
      </c>
      <c r="H18" s="11">
        <v>114320</v>
      </c>
      <c r="I18" s="11">
        <v>114747</v>
      </c>
      <c r="J18" s="56"/>
      <c r="K18" s="56"/>
      <c r="L18" s="56"/>
      <c r="M18" s="56"/>
      <c r="N18" s="56"/>
      <c r="O18" s="56"/>
      <c r="P18" s="56"/>
      <c r="Q18" s="56"/>
      <c r="R18" s="56"/>
    </row>
    <row r="19" spans="1:18" x14ac:dyDescent="0.2">
      <c r="A19" s="10">
        <v>10</v>
      </c>
      <c r="B19" s="10" t="s">
        <v>32</v>
      </c>
      <c r="C19" s="11">
        <v>24</v>
      </c>
      <c r="D19" s="11">
        <v>2</v>
      </c>
      <c r="E19" s="11">
        <v>0</v>
      </c>
      <c r="F19" s="11">
        <v>125</v>
      </c>
      <c r="G19" s="11">
        <v>36</v>
      </c>
      <c r="H19" s="11">
        <v>41</v>
      </c>
      <c r="I19" s="11">
        <v>44</v>
      </c>
      <c r="J19" s="56"/>
      <c r="K19" s="56"/>
      <c r="L19" s="56"/>
      <c r="M19" s="56"/>
      <c r="N19" s="56"/>
      <c r="O19" s="56"/>
      <c r="P19" s="56"/>
      <c r="Q19" s="56"/>
      <c r="R19" s="56"/>
    </row>
    <row r="20" spans="1:18" x14ac:dyDescent="0.2">
      <c r="A20" s="10">
        <v>11</v>
      </c>
      <c r="B20" s="10" t="s">
        <v>21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56"/>
      <c r="K20" s="56"/>
      <c r="L20" s="56"/>
      <c r="M20" s="56"/>
      <c r="N20" s="56"/>
      <c r="O20" s="56"/>
      <c r="P20" s="56"/>
      <c r="Q20" s="56"/>
      <c r="R20" s="56"/>
    </row>
    <row r="21" spans="1:18" x14ac:dyDescent="0.2">
      <c r="A21" s="10">
        <v>12</v>
      </c>
      <c r="B21" s="10" t="s">
        <v>34</v>
      </c>
      <c r="C21" s="11">
        <v>717</v>
      </c>
      <c r="D21" s="11">
        <v>676</v>
      </c>
      <c r="E21" s="11">
        <v>739</v>
      </c>
      <c r="F21" s="11">
        <v>813</v>
      </c>
      <c r="G21" s="11">
        <v>834</v>
      </c>
      <c r="H21" s="11">
        <v>851</v>
      </c>
      <c r="I21" s="11">
        <v>845</v>
      </c>
      <c r="J21" s="56"/>
      <c r="K21" s="56"/>
      <c r="L21" s="56"/>
      <c r="M21" s="56"/>
      <c r="N21" s="56"/>
      <c r="O21" s="56"/>
      <c r="P21" s="56"/>
      <c r="Q21" s="56"/>
      <c r="R21" s="56"/>
    </row>
    <row r="22" spans="1:18" x14ac:dyDescent="0.2">
      <c r="A22" s="10">
        <v>13</v>
      </c>
      <c r="B22" s="10" t="s">
        <v>22</v>
      </c>
      <c r="C22" s="11">
        <v>359</v>
      </c>
      <c r="D22" s="11">
        <v>144</v>
      </c>
      <c r="E22" s="11">
        <v>163</v>
      </c>
      <c r="F22" s="11">
        <v>162</v>
      </c>
      <c r="G22" s="11">
        <v>167</v>
      </c>
      <c r="H22" s="11">
        <v>168</v>
      </c>
      <c r="I22" s="11">
        <v>167</v>
      </c>
      <c r="J22" s="56"/>
      <c r="K22" s="56"/>
      <c r="L22" s="56"/>
      <c r="M22" s="56"/>
      <c r="N22" s="56"/>
      <c r="O22" s="56"/>
      <c r="P22" s="56"/>
      <c r="Q22" s="56"/>
      <c r="R22" s="56"/>
    </row>
    <row r="23" spans="1:18" x14ac:dyDescent="0.2">
      <c r="A23" s="10">
        <v>14</v>
      </c>
      <c r="B23" s="10" t="s">
        <v>9</v>
      </c>
      <c r="C23" s="11">
        <v>0</v>
      </c>
      <c r="D23" s="11">
        <v>0</v>
      </c>
      <c r="E23" s="11" t="s">
        <v>25</v>
      </c>
      <c r="F23" s="11" t="s">
        <v>25</v>
      </c>
      <c r="G23" s="11">
        <v>6074</v>
      </c>
      <c r="H23" s="11">
        <v>3031</v>
      </c>
      <c r="I23" s="11">
        <v>3194</v>
      </c>
      <c r="J23" s="56"/>
      <c r="K23" s="56"/>
      <c r="L23" s="56"/>
      <c r="M23" s="56"/>
      <c r="N23" s="56"/>
      <c r="O23" s="56"/>
      <c r="P23" s="56"/>
      <c r="Q23" s="56"/>
      <c r="R23" s="56"/>
    </row>
    <row r="24" spans="1:18" x14ac:dyDescent="0.2">
      <c r="A24" s="10">
        <v>15</v>
      </c>
      <c r="B24" s="10" t="s">
        <v>23</v>
      </c>
      <c r="C24" s="11">
        <v>68</v>
      </c>
      <c r="D24" s="11">
        <v>114</v>
      </c>
      <c r="E24" s="11">
        <v>157</v>
      </c>
      <c r="F24" s="11">
        <v>195</v>
      </c>
      <c r="G24" s="11">
        <v>270</v>
      </c>
      <c r="H24" s="11">
        <v>328</v>
      </c>
      <c r="I24" s="11">
        <v>329</v>
      </c>
      <c r="J24" s="56"/>
      <c r="K24" s="56"/>
      <c r="L24" s="56"/>
      <c r="M24" s="56"/>
      <c r="N24" s="56"/>
      <c r="O24" s="56"/>
      <c r="P24" s="56"/>
      <c r="Q24" s="56"/>
      <c r="R24" s="56"/>
    </row>
    <row r="25" spans="1:18" x14ac:dyDescent="0.2">
      <c r="A25" s="10">
        <v>16</v>
      </c>
      <c r="B25" s="10" t="s">
        <v>10</v>
      </c>
      <c r="C25" s="11">
        <v>0</v>
      </c>
      <c r="D25" s="11">
        <v>0</v>
      </c>
      <c r="E25" s="11">
        <v>787</v>
      </c>
      <c r="F25" s="11" t="s">
        <v>25</v>
      </c>
      <c r="G25" s="11">
        <v>52</v>
      </c>
      <c r="H25" s="11">
        <v>79</v>
      </c>
      <c r="I25" s="11">
        <v>79</v>
      </c>
      <c r="J25" s="56"/>
      <c r="K25" s="56"/>
      <c r="L25" s="56"/>
      <c r="M25" s="56"/>
      <c r="N25" s="56"/>
      <c r="O25" s="56"/>
      <c r="P25" s="56"/>
      <c r="Q25" s="56"/>
      <c r="R25" s="56"/>
    </row>
    <row r="26" spans="1:18" x14ac:dyDescent="0.2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0</v>
      </c>
      <c r="G26" s="11">
        <v>8</v>
      </c>
      <c r="H26" s="11">
        <v>6</v>
      </c>
      <c r="I26" s="11">
        <v>6</v>
      </c>
      <c r="J26" s="56"/>
      <c r="K26" s="56"/>
      <c r="L26" s="56"/>
      <c r="M26" s="56"/>
      <c r="N26" s="56"/>
      <c r="O26" s="56"/>
      <c r="P26" s="56"/>
      <c r="Q26" s="56"/>
      <c r="R26" s="56"/>
    </row>
    <row r="27" spans="1:18" x14ac:dyDescent="0.2">
      <c r="A27" s="10">
        <v>18</v>
      </c>
      <c r="B27" s="10" t="s">
        <v>29</v>
      </c>
      <c r="C27" s="11">
        <v>0</v>
      </c>
      <c r="D27" s="11">
        <v>0</v>
      </c>
      <c r="E27" s="11" t="s">
        <v>25</v>
      </c>
      <c r="F27" s="11">
        <v>1</v>
      </c>
      <c r="G27" s="11">
        <v>13</v>
      </c>
      <c r="H27" s="11">
        <v>4</v>
      </c>
      <c r="I27" s="11">
        <v>4</v>
      </c>
      <c r="J27" s="56"/>
      <c r="K27" s="56"/>
      <c r="L27" s="56"/>
      <c r="M27" s="56"/>
      <c r="N27" s="56"/>
      <c r="O27" s="56"/>
      <c r="P27" s="56"/>
      <c r="Q27" s="56"/>
      <c r="R27" s="56"/>
    </row>
    <row r="28" spans="1:18" x14ac:dyDescent="0.2">
      <c r="A28" s="10">
        <v>19</v>
      </c>
      <c r="B28" s="10" t="s">
        <v>26</v>
      </c>
      <c r="C28" s="11"/>
      <c r="D28" s="11"/>
      <c r="E28" s="11"/>
      <c r="F28" s="11" t="s">
        <v>25</v>
      </c>
      <c r="G28" s="11">
        <v>5988</v>
      </c>
      <c r="H28" s="11">
        <v>12346</v>
      </c>
      <c r="I28" s="11">
        <v>12667</v>
      </c>
      <c r="J28" s="56"/>
      <c r="K28" s="56"/>
      <c r="L28" s="56"/>
      <c r="M28" s="56"/>
      <c r="N28" s="56"/>
      <c r="O28" s="56"/>
      <c r="P28" s="56"/>
      <c r="Q28" s="56"/>
      <c r="R28" s="56"/>
    </row>
    <row r="29" spans="1:18" x14ac:dyDescent="0.2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/>
      <c r="G29" s="11">
        <v>2513</v>
      </c>
      <c r="H29" s="11">
        <v>1544</v>
      </c>
      <c r="I29" s="11">
        <v>1522</v>
      </c>
      <c r="J29" s="56"/>
      <c r="K29" s="56"/>
      <c r="L29" s="56"/>
      <c r="M29" s="56"/>
      <c r="N29" s="56"/>
      <c r="O29" s="56"/>
      <c r="P29" s="56"/>
      <c r="Q29" s="56"/>
      <c r="R29" s="56"/>
    </row>
    <row r="30" spans="1:18" x14ac:dyDescent="0.2">
      <c r="A30" s="10">
        <v>21</v>
      </c>
      <c r="B30" s="10" t="s">
        <v>24</v>
      </c>
      <c r="C30" s="11">
        <v>0</v>
      </c>
      <c r="D30" s="11">
        <v>0</v>
      </c>
      <c r="E30" s="11">
        <v>1</v>
      </c>
      <c r="F30" s="11">
        <v>0</v>
      </c>
      <c r="G30" s="11">
        <v>780</v>
      </c>
      <c r="H30" s="11">
        <v>534</v>
      </c>
      <c r="I30" s="11">
        <v>588</v>
      </c>
      <c r="J30" s="56"/>
      <c r="K30" s="56"/>
      <c r="L30" s="56"/>
      <c r="M30" s="56"/>
      <c r="N30" s="56"/>
      <c r="O30" s="56"/>
      <c r="P30" s="56"/>
      <c r="Q30" s="56"/>
      <c r="R30" s="56"/>
    </row>
    <row r="31" spans="1:18" x14ac:dyDescent="0.2">
      <c r="A31" s="10">
        <v>22</v>
      </c>
      <c r="B31" s="10" t="s">
        <v>31</v>
      </c>
      <c r="C31" s="11">
        <v>1</v>
      </c>
      <c r="D31" s="11">
        <v>1</v>
      </c>
      <c r="E31" s="11">
        <v>1</v>
      </c>
      <c r="F31" s="11">
        <v>1899</v>
      </c>
      <c r="G31" s="11">
        <v>0</v>
      </c>
      <c r="H31" s="11">
        <v>0</v>
      </c>
      <c r="I31" s="11">
        <v>0</v>
      </c>
      <c r="J31" s="56"/>
      <c r="K31" s="56"/>
      <c r="L31" s="56"/>
      <c r="M31" s="56"/>
      <c r="N31" s="56"/>
      <c r="O31" s="56"/>
      <c r="P31" s="56"/>
      <c r="Q31" s="56"/>
      <c r="R31" s="56"/>
    </row>
    <row r="32" spans="1:18" x14ac:dyDescent="0.25">
      <c r="A32" s="66" t="s">
        <v>15</v>
      </c>
      <c r="B32" s="66"/>
      <c r="C32" s="13">
        <f>SUM(C10:C30)</f>
        <v>127253</v>
      </c>
      <c r="D32" s="14">
        <f>SUM(D10:D30)</f>
        <v>261253</v>
      </c>
      <c r="E32" s="13">
        <f>SUM(E10:E30)</f>
        <v>400009</v>
      </c>
      <c r="F32" s="14">
        <f t="shared" ref="F32" si="0">SUM(F10:F31)</f>
        <v>562612</v>
      </c>
      <c r="G32" s="13">
        <f>SUM(G10:G30)</f>
        <v>749903</v>
      </c>
      <c r="H32" s="13">
        <f>SUM(H10:H31)</f>
        <v>930469</v>
      </c>
      <c r="I32" s="13">
        <f>SUM(I10:I31)</f>
        <v>923133</v>
      </c>
      <c r="J32" s="53"/>
      <c r="K32" s="53"/>
      <c r="L32" s="53"/>
      <c r="M32" s="53"/>
      <c r="N32" s="53"/>
      <c r="O32" s="53"/>
      <c r="P32" s="53"/>
      <c r="Q32" s="53"/>
      <c r="R32" s="53"/>
    </row>
    <row r="33" spans="1:19" x14ac:dyDescent="0.25">
      <c r="A33" s="38"/>
    </row>
    <row r="34" spans="1:19" x14ac:dyDescent="0.25">
      <c r="A34" s="38"/>
      <c r="B34" s="40" t="s">
        <v>48</v>
      </c>
    </row>
    <row r="35" spans="1:19" x14ac:dyDescent="0.25">
      <c r="A35" s="38"/>
      <c r="B35" s="40" t="s">
        <v>49</v>
      </c>
    </row>
    <row r="36" spans="1:19" x14ac:dyDescent="0.2">
      <c r="B36" s="40" t="s">
        <v>46</v>
      </c>
    </row>
    <row r="39" spans="1:19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9" ht="18" x14ac:dyDescent="0.25">
      <c r="B40" s="6" t="s">
        <v>39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2"/>
      <c r="R40" s="42"/>
      <c r="S40" s="42"/>
    </row>
    <row r="41" spans="1:19" x14ac:dyDescent="0.25">
      <c r="B41" s="8" t="s">
        <v>43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2"/>
      <c r="R41" s="42"/>
      <c r="S41" s="42"/>
    </row>
    <row r="42" spans="1:19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2"/>
      <c r="R42" s="42"/>
      <c r="S42" s="42"/>
    </row>
    <row r="43" spans="1:19" x14ac:dyDescent="0.25">
      <c r="B43" s="9" t="s">
        <v>47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2"/>
      <c r="R43" s="42"/>
      <c r="S43" s="42"/>
    </row>
    <row r="44" spans="1:19" ht="7.5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9" x14ac:dyDescent="0.25">
      <c r="C45" s="1"/>
      <c r="D45" s="1"/>
      <c r="E45" s="1"/>
      <c r="F45" s="1"/>
      <c r="G45" s="1"/>
      <c r="H45" s="1"/>
      <c r="I45" s="1"/>
    </row>
    <row r="46" spans="1:19" x14ac:dyDescent="0.25">
      <c r="C46" s="1"/>
      <c r="D46" s="1"/>
      <c r="E46" s="1"/>
      <c r="F46" s="1"/>
      <c r="G46" s="1"/>
      <c r="H46" s="1"/>
      <c r="I46" s="1"/>
    </row>
    <row r="47" spans="1:19" x14ac:dyDescent="0.25">
      <c r="C47" s="1"/>
      <c r="D47" s="1"/>
      <c r="E47" s="1"/>
      <c r="F47" s="1"/>
      <c r="G47" s="1"/>
      <c r="H47" s="1"/>
      <c r="I47" s="1"/>
    </row>
    <row r="48" spans="1:19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  <row r="59" spans="3:9" x14ac:dyDescent="0.25">
      <c r="C59" s="1"/>
      <c r="D59" s="1"/>
      <c r="E59" s="1"/>
      <c r="F59" s="1"/>
      <c r="G59" s="1"/>
      <c r="H59" s="1"/>
      <c r="I59" s="1"/>
    </row>
    <row r="60" spans="3:9" x14ac:dyDescent="0.25">
      <c r="C60" s="1"/>
      <c r="D60" s="1"/>
      <c r="E60" s="1"/>
      <c r="F60" s="1"/>
      <c r="G60" s="1"/>
      <c r="H60" s="1"/>
      <c r="I60" s="1"/>
    </row>
  </sheetData>
  <mergeCells count="1">
    <mergeCell ref="A32:B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7"/>
  <sheetViews>
    <sheetView zoomScale="90" zoomScaleNormal="90" workbookViewId="0">
      <selection activeCell="D35" sqref="D35"/>
    </sheetView>
  </sheetViews>
  <sheetFormatPr baseColWidth="10" defaultRowHeight="15" x14ac:dyDescent="0.25"/>
  <cols>
    <col min="1" max="1" width="4.85546875" style="41" customWidth="1"/>
    <col min="2" max="2" width="38.140625" style="41" customWidth="1"/>
    <col min="3" max="3" width="8.85546875" style="41" customWidth="1"/>
    <col min="4" max="5" width="8.42578125" style="41" bestFit="1" customWidth="1"/>
    <col min="6" max="6" width="8.85546875" style="41" customWidth="1"/>
    <col min="7" max="7" width="8.42578125" style="41" bestFit="1" customWidth="1"/>
    <col min="8" max="8" width="9.7109375" style="41" customWidth="1"/>
    <col min="9" max="9" width="11" style="41" customWidth="1"/>
    <col min="10" max="10" width="8.7109375" style="41" customWidth="1"/>
    <col min="11" max="11" width="9.5703125" style="41" customWidth="1"/>
    <col min="12" max="12" width="8.85546875" style="41" customWidth="1"/>
    <col min="13" max="13" width="8.7109375" style="41" customWidth="1"/>
    <col min="14" max="14" width="8.42578125" style="41" customWidth="1"/>
    <col min="15" max="19" width="10" style="41" customWidth="1"/>
    <col min="20" max="16384" width="11.42578125" style="41"/>
  </cols>
  <sheetData>
    <row r="3" spans="1:19" ht="10.5" customHeight="1" x14ac:dyDescent="0.25">
      <c r="A3" s="7"/>
      <c r="B3" s="7"/>
      <c r="C3" s="7"/>
      <c r="D3" s="7"/>
      <c r="E3" s="7"/>
      <c r="F3" s="7"/>
      <c r="G3" s="7"/>
      <c r="H3" s="7"/>
      <c r="I3" s="59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16.5" customHeight="1" x14ac:dyDescent="0.25">
      <c r="A4" s="7"/>
      <c r="B4" s="6" t="s">
        <v>37</v>
      </c>
      <c r="C4" s="4"/>
      <c r="D4" s="4"/>
      <c r="E4" s="4"/>
      <c r="F4" s="4"/>
      <c r="G4" s="4"/>
      <c r="H4" s="4"/>
      <c r="I4" s="60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18" customHeight="1" x14ac:dyDescent="0.25">
      <c r="A5" s="4"/>
      <c r="B5" s="8" t="s">
        <v>44</v>
      </c>
      <c r="C5" s="4"/>
      <c r="D5" s="4"/>
      <c r="E5" s="4"/>
      <c r="F5" s="4"/>
      <c r="G5" s="4"/>
      <c r="H5" s="4"/>
      <c r="I5" s="60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13.5" customHeight="1" x14ac:dyDescent="0.25">
      <c r="A6" s="4"/>
      <c r="B6" s="4"/>
      <c r="C6" s="4"/>
      <c r="D6" s="4"/>
      <c r="E6" s="4"/>
      <c r="F6" s="4"/>
      <c r="G6" s="4"/>
      <c r="H6" s="4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12.75" customHeight="1" x14ac:dyDescent="0.25">
      <c r="A7" s="4"/>
      <c r="B7" s="9" t="s">
        <v>47</v>
      </c>
      <c r="C7" s="4"/>
      <c r="D7" s="4"/>
      <c r="E7" s="4"/>
      <c r="F7" s="4"/>
      <c r="G7" s="4"/>
      <c r="H7" s="4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ht="8.25" customHeight="1" x14ac:dyDescent="0.25">
      <c r="A8" s="5"/>
      <c r="B8" s="5"/>
      <c r="C8" s="5"/>
      <c r="D8" s="5"/>
      <c r="E8" s="5"/>
      <c r="F8" s="5"/>
      <c r="G8" s="5"/>
      <c r="H8" s="5"/>
      <c r="I8" s="65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s="44" customFormat="1" ht="30" customHeight="1" x14ac:dyDescent="0.25">
      <c r="A9" s="32" t="s">
        <v>0</v>
      </c>
      <c r="B9" s="32" t="s">
        <v>1</v>
      </c>
      <c r="C9" s="33">
        <v>2008</v>
      </c>
      <c r="D9" s="33">
        <v>2009</v>
      </c>
      <c r="E9" s="33">
        <v>2010</v>
      </c>
      <c r="F9" s="33">
        <v>2011</v>
      </c>
      <c r="G9" s="34" t="s">
        <v>33</v>
      </c>
      <c r="H9" s="34" t="s">
        <v>50</v>
      </c>
      <c r="I9" s="34" t="s">
        <v>51</v>
      </c>
      <c r="J9" s="57"/>
      <c r="K9" s="57"/>
      <c r="L9" s="57"/>
      <c r="M9" s="57"/>
      <c r="N9" s="57"/>
      <c r="O9" s="57"/>
      <c r="P9" s="57"/>
      <c r="Q9" s="57"/>
      <c r="R9" s="57"/>
      <c r="S9" s="62"/>
    </row>
    <row r="10" spans="1:19" x14ac:dyDescent="0.25">
      <c r="A10" s="10">
        <v>1</v>
      </c>
      <c r="B10" s="10" t="s">
        <v>4</v>
      </c>
      <c r="C10" s="11">
        <v>25</v>
      </c>
      <c r="D10" s="11">
        <v>16</v>
      </c>
      <c r="E10" s="11">
        <v>17</v>
      </c>
      <c r="F10" s="11">
        <v>18</v>
      </c>
      <c r="G10" s="11">
        <v>13</v>
      </c>
      <c r="H10" s="55">
        <f>[1]Reportes!$AM$6</f>
        <v>11</v>
      </c>
      <c r="I10" s="11">
        <v>11</v>
      </c>
      <c r="J10" s="56"/>
      <c r="K10" s="56"/>
      <c r="L10" s="56"/>
      <c r="M10" s="56"/>
      <c r="N10" s="56"/>
      <c r="O10" s="56"/>
      <c r="P10" s="56"/>
      <c r="Q10" s="56"/>
      <c r="R10" s="56"/>
      <c r="S10" s="63"/>
    </row>
    <row r="11" spans="1:19" x14ac:dyDescent="0.25">
      <c r="A11" s="10">
        <v>2</v>
      </c>
      <c r="B11" s="10" t="s">
        <v>3</v>
      </c>
      <c r="C11" s="11">
        <v>2152</v>
      </c>
      <c r="D11" s="11">
        <v>2803</v>
      </c>
      <c r="E11" s="11">
        <v>2682</v>
      </c>
      <c r="F11" s="11">
        <v>7785</v>
      </c>
      <c r="G11" s="11">
        <v>26133</v>
      </c>
      <c r="H11" s="55">
        <f>[2]Reportes!$AM$6</f>
        <v>46309</v>
      </c>
      <c r="I11" s="11">
        <v>46309</v>
      </c>
      <c r="J11" s="56"/>
      <c r="K11" s="56"/>
      <c r="L11" s="56"/>
      <c r="M11" s="56"/>
      <c r="N11" s="56"/>
      <c r="O11" s="56"/>
      <c r="P11" s="56"/>
      <c r="Q11" s="56"/>
      <c r="R11" s="56"/>
      <c r="S11" s="63"/>
    </row>
    <row r="12" spans="1:19" x14ac:dyDescent="0.25">
      <c r="A12" s="10">
        <v>3</v>
      </c>
      <c r="B12" s="10" t="s">
        <v>6</v>
      </c>
      <c r="C12" s="11">
        <v>708</v>
      </c>
      <c r="D12" s="11">
        <v>1551</v>
      </c>
      <c r="E12" s="11">
        <v>3509</v>
      </c>
      <c r="F12" s="11">
        <v>10784</v>
      </c>
      <c r="G12" s="11">
        <v>17453</v>
      </c>
      <c r="H12" s="55">
        <f>[3]Reportes!$AM$6</f>
        <v>22589</v>
      </c>
      <c r="I12" s="11">
        <v>22964</v>
      </c>
      <c r="J12" s="56"/>
      <c r="K12" s="56"/>
      <c r="L12" s="56"/>
      <c r="M12" s="56"/>
      <c r="N12" s="56"/>
      <c r="O12" s="56"/>
      <c r="P12" s="56"/>
      <c r="Q12" s="56"/>
      <c r="R12" s="56"/>
      <c r="S12" s="63"/>
    </row>
    <row r="13" spans="1:19" x14ac:dyDescent="0.25">
      <c r="A13" s="10">
        <v>4</v>
      </c>
      <c r="B13" s="10" t="s">
        <v>2</v>
      </c>
      <c r="C13" s="11">
        <v>86635</v>
      </c>
      <c r="D13" s="11">
        <v>104940</v>
      </c>
      <c r="E13" s="11">
        <v>112305</v>
      </c>
      <c r="F13" s="11">
        <v>129734</v>
      </c>
      <c r="G13" s="11">
        <v>144169</v>
      </c>
      <c r="H13" s="55">
        <f>[4]Reportes!$AM$6</f>
        <v>167528</v>
      </c>
      <c r="I13" s="11">
        <v>168605</v>
      </c>
      <c r="J13" s="56"/>
      <c r="K13" s="56"/>
      <c r="L13" s="56"/>
      <c r="M13" s="56"/>
      <c r="N13" s="56"/>
      <c r="O13" s="56"/>
      <c r="P13" s="56"/>
      <c r="Q13" s="56"/>
      <c r="R13" s="56"/>
      <c r="S13" s="63"/>
    </row>
    <row r="14" spans="1:19" x14ac:dyDescent="0.25">
      <c r="A14" s="10">
        <v>5</v>
      </c>
      <c r="B14" s="10" t="s">
        <v>5</v>
      </c>
      <c r="C14" s="11">
        <v>295</v>
      </c>
      <c r="D14" s="11">
        <v>269</v>
      </c>
      <c r="E14" s="11">
        <v>235</v>
      </c>
      <c r="F14" s="11">
        <v>182</v>
      </c>
      <c r="G14" s="11">
        <v>176</v>
      </c>
      <c r="H14" s="55">
        <f>[5]Reportes!$AM$6</f>
        <v>256</v>
      </c>
      <c r="I14" s="11">
        <v>311</v>
      </c>
      <c r="J14" s="56"/>
      <c r="K14" s="56"/>
      <c r="L14" s="56"/>
      <c r="M14" s="56"/>
      <c r="N14" s="56"/>
      <c r="O14" s="56"/>
      <c r="P14" s="56"/>
      <c r="Q14" s="56"/>
      <c r="R14" s="56"/>
      <c r="S14" s="63"/>
    </row>
    <row r="15" spans="1:19" x14ac:dyDescent="0.25">
      <c r="A15" s="10">
        <v>6</v>
      </c>
      <c r="B15" s="10" t="s">
        <v>8</v>
      </c>
      <c r="C15" s="11">
        <v>95</v>
      </c>
      <c r="D15" s="11">
        <v>139</v>
      </c>
      <c r="E15" s="11">
        <v>193</v>
      </c>
      <c r="F15" s="11">
        <v>291</v>
      </c>
      <c r="G15" s="11">
        <v>767</v>
      </c>
      <c r="H15" s="55">
        <f>[6]Reportes!$AM$6</f>
        <v>818</v>
      </c>
      <c r="I15" s="11">
        <v>807</v>
      </c>
      <c r="J15" s="56"/>
      <c r="K15" s="56"/>
      <c r="L15" s="56"/>
      <c r="M15" s="56"/>
      <c r="N15" s="56"/>
      <c r="O15" s="56"/>
      <c r="P15" s="56"/>
      <c r="Q15" s="56"/>
      <c r="R15" s="56"/>
      <c r="S15" s="63"/>
    </row>
    <row r="16" spans="1:19" x14ac:dyDescent="0.25">
      <c r="A16" s="10">
        <v>7</v>
      </c>
      <c r="B16" s="10" t="s">
        <v>7</v>
      </c>
      <c r="C16" s="11">
        <v>166</v>
      </c>
      <c r="D16" s="11">
        <v>197</v>
      </c>
      <c r="E16" s="11">
        <v>217</v>
      </c>
      <c r="F16" s="11">
        <v>421</v>
      </c>
      <c r="G16" s="11">
        <v>527</v>
      </c>
      <c r="H16" s="55">
        <f>[7]Reportes!$AM$6</f>
        <v>635</v>
      </c>
      <c r="I16" s="11">
        <v>642</v>
      </c>
      <c r="J16" s="56"/>
      <c r="K16" s="56"/>
      <c r="L16" s="56"/>
      <c r="M16" s="56"/>
      <c r="N16" s="56"/>
      <c r="O16" s="56"/>
      <c r="P16" s="56"/>
      <c r="Q16" s="56"/>
      <c r="R16" s="56"/>
      <c r="S16" s="63"/>
    </row>
    <row r="17" spans="1:19" x14ac:dyDescent="0.25">
      <c r="A17" s="10">
        <v>8</v>
      </c>
      <c r="B17" s="10" t="s">
        <v>30</v>
      </c>
      <c r="C17" s="11">
        <v>58633</v>
      </c>
      <c r="D17" s="11">
        <v>151151</v>
      </c>
      <c r="E17" s="11">
        <v>255910</v>
      </c>
      <c r="F17" s="11">
        <v>354426</v>
      </c>
      <c r="G17" s="11">
        <v>481458</v>
      </c>
      <c r="H17" s="55">
        <f>[8]Reportes!$AM$6</f>
        <v>611945</v>
      </c>
      <c r="I17" s="11">
        <v>600463</v>
      </c>
      <c r="J17" s="56"/>
      <c r="K17" s="56"/>
      <c r="L17" s="56"/>
      <c r="M17" s="56"/>
      <c r="N17" s="56"/>
      <c r="O17" s="56"/>
      <c r="P17" s="56"/>
      <c r="Q17" s="56"/>
      <c r="R17" s="56"/>
      <c r="S17" s="63"/>
    </row>
    <row r="18" spans="1:19" x14ac:dyDescent="0.25">
      <c r="A18" s="10">
        <v>9</v>
      </c>
      <c r="B18" s="10" t="s">
        <v>20</v>
      </c>
      <c r="C18" s="11">
        <v>13435</v>
      </c>
      <c r="D18" s="11">
        <v>25950</v>
      </c>
      <c r="E18" s="11">
        <v>49991</v>
      </c>
      <c r="F18" s="11">
        <v>74238</v>
      </c>
      <c r="G18" s="11">
        <v>105106</v>
      </c>
      <c r="H18" s="55">
        <f>[9]Reportes!$AM$6</f>
        <v>118288</v>
      </c>
      <c r="I18" s="11">
        <v>118859</v>
      </c>
      <c r="J18" s="56"/>
      <c r="K18" s="56"/>
      <c r="L18" s="56"/>
      <c r="M18" s="56"/>
      <c r="N18" s="56"/>
      <c r="O18" s="56"/>
      <c r="P18" s="56"/>
      <c r="Q18" s="56"/>
      <c r="R18" s="56"/>
      <c r="S18" s="63"/>
    </row>
    <row r="19" spans="1:19" x14ac:dyDescent="0.25">
      <c r="A19" s="10">
        <v>10</v>
      </c>
      <c r="B19" s="10" t="s">
        <v>32</v>
      </c>
      <c r="C19" s="11">
        <v>71</v>
      </c>
      <c r="D19" s="11">
        <v>0</v>
      </c>
      <c r="E19" s="11">
        <v>0</v>
      </c>
      <c r="F19" s="11">
        <v>0</v>
      </c>
      <c r="G19" s="11">
        <v>515</v>
      </c>
      <c r="H19" s="55">
        <f>[10]Reportes!$AM$6</f>
        <v>430</v>
      </c>
      <c r="I19" s="11">
        <v>11183</v>
      </c>
      <c r="J19" s="56"/>
      <c r="K19" s="56"/>
      <c r="L19" s="56"/>
      <c r="M19" s="56"/>
      <c r="N19" s="56"/>
      <c r="O19" s="56"/>
      <c r="P19" s="56"/>
      <c r="Q19" s="56"/>
      <c r="R19" s="56"/>
      <c r="S19" s="63"/>
    </row>
    <row r="20" spans="1:19" x14ac:dyDescent="0.25">
      <c r="A20" s="10">
        <v>11</v>
      </c>
      <c r="B20" s="10" t="s">
        <v>21</v>
      </c>
      <c r="C20" s="11">
        <v>1416</v>
      </c>
      <c r="D20" s="11">
        <v>855</v>
      </c>
      <c r="E20" s="11">
        <v>474</v>
      </c>
      <c r="F20" s="11">
        <v>305</v>
      </c>
      <c r="G20" s="11">
        <v>198</v>
      </c>
      <c r="H20" s="55">
        <f>[11]Reportes!$AM$6</f>
        <v>147</v>
      </c>
      <c r="I20" s="11">
        <v>141</v>
      </c>
      <c r="J20" s="56"/>
      <c r="K20" s="56"/>
      <c r="L20" s="56"/>
      <c r="M20" s="56"/>
      <c r="N20" s="56"/>
      <c r="O20" s="56"/>
      <c r="P20" s="56"/>
      <c r="Q20" s="56"/>
      <c r="R20" s="56"/>
      <c r="S20" s="63"/>
    </row>
    <row r="21" spans="1:19" x14ac:dyDescent="0.25">
      <c r="A21" s="10">
        <v>12</v>
      </c>
      <c r="B21" s="10" t="s">
        <v>34</v>
      </c>
      <c r="C21" s="11">
        <v>3871</v>
      </c>
      <c r="D21" s="11">
        <v>4073</v>
      </c>
      <c r="E21" s="11">
        <v>4066</v>
      </c>
      <c r="F21" s="11">
        <v>3755</v>
      </c>
      <c r="G21" s="11">
        <v>5075</v>
      </c>
      <c r="H21" s="55">
        <f>[12]Reportes!$AM$6</f>
        <v>5277</v>
      </c>
      <c r="I21" s="11">
        <v>6568</v>
      </c>
      <c r="J21" s="56"/>
      <c r="K21" s="56"/>
      <c r="L21" s="56"/>
      <c r="M21" s="56"/>
      <c r="N21" s="56"/>
      <c r="O21" s="56"/>
      <c r="P21" s="56"/>
      <c r="Q21" s="56"/>
      <c r="R21" s="56"/>
      <c r="S21" s="63"/>
    </row>
    <row r="22" spans="1:19" x14ac:dyDescent="0.25">
      <c r="A22" s="10">
        <v>13</v>
      </c>
      <c r="B22" s="10" t="s">
        <v>22</v>
      </c>
      <c r="C22" s="11">
        <v>1153</v>
      </c>
      <c r="D22" s="11">
        <v>1204</v>
      </c>
      <c r="E22" s="11">
        <v>1457</v>
      </c>
      <c r="F22" s="11">
        <v>1257</v>
      </c>
      <c r="G22" s="11">
        <v>1312</v>
      </c>
      <c r="H22" s="55">
        <f>[13]Reportes!$AM$6</f>
        <v>1310</v>
      </c>
      <c r="I22" s="11">
        <v>1316</v>
      </c>
      <c r="J22" s="56"/>
      <c r="K22" s="56"/>
      <c r="L22" s="56"/>
      <c r="M22" s="56"/>
      <c r="N22" s="56"/>
      <c r="O22" s="56"/>
      <c r="P22" s="56"/>
      <c r="Q22" s="56"/>
      <c r="R22" s="56"/>
      <c r="S22" s="63"/>
    </row>
    <row r="23" spans="1:19" x14ac:dyDescent="0.25">
      <c r="A23" s="10">
        <v>14</v>
      </c>
      <c r="B23" s="10" t="s">
        <v>9</v>
      </c>
      <c r="C23" s="11">
        <v>0</v>
      </c>
      <c r="D23" s="11">
        <v>0</v>
      </c>
      <c r="E23" s="11" t="s">
        <v>25</v>
      </c>
      <c r="F23" s="11">
        <v>17603</v>
      </c>
      <c r="G23" s="11">
        <v>20642</v>
      </c>
      <c r="H23" s="55">
        <f>[14]Reportes!$AM$6</f>
        <v>40526</v>
      </c>
      <c r="I23" s="11">
        <v>21998</v>
      </c>
      <c r="J23" s="56"/>
      <c r="K23" s="56"/>
      <c r="L23" s="56"/>
      <c r="M23" s="56"/>
      <c r="N23" s="56"/>
      <c r="O23" s="56"/>
      <c r="P23" s="56"/>
      <c r="Q23" s="56"/>
      <c r="R23" s="56"/>
      <c r="S23" s="63"/>
    </row>
    <row r="24" spans="1:19" x14ac:dyDescent="0.25">
      <c r="A24" s="10">
        <v>15</v>
      </c>
      <c r="B24" s="10" t="s">
        <v>23</v>
      </c>
      <c r="C24" s="11">
        <v>113</v>
      </c>
      <c r="D24" s="11">
        <v>253</v>
      </c>
      <c r="E24" s="11">
        <v>324</v>
      </c>
      <c r="F24" s="11">
        <v>475</v>
      </c>
      <c r="G24" s="11">
        <v>745</v>
      </c>
      <c r="H24" s="55">
        <f>[15]Reportes!$AM$6</f>
        <v>1041</v>
      </c>
      <c r="I24" s="11">
        <v>1055</v>
      </c>
      <c r="J24" s="56"/>
      <c r="K24" s="56"/>
      <c r="L24" s="56"/>
      <c r="M24" s="56"/>
      <c r="N24" s="56"/>
      <c r="O24" s="56"/>
      <c r="P24" s="56"/>
      <c r="Q24" s="56"/>
      <c r="R24" s="56"/>
      <c r="S24" s="63"/>
    </row>
    <row r="25" spans="1:19" x14ac:dyDescent="0.25">
      <c r="A25" s="10">
        <v>16</v>
      </c>
      <c r="B25" s="10" t="s">
        <v>10</v>
      </c>
      <c r="C25" s="11">
        <v>0</v>
      </c>
      <c r="D25" s="11">
        <v>0</v>
      </c>
      <c r="E25" s="11">
        <v>1585</v>
      </c>
      <c r="F25" s="11">
        <v>1383</v>
      </c>
      <c r="G25" s="11">
        <v>1782</v>
      </c>
      <c r="H25" s="55">
        <f>[16]Reportes!$AM$6</f>
        <v>2782</v>
      </c>
      <c r="I25" s="11">
        <v>2764</v>
      </c>
      <c r="J25" s="56"/>
      <c r="K25" s="56"/>
      <c r="L25" s="56"/>
      <c r="M25" s="56"/>
      <c r="N25" s="56"/>
      <c r="O25" s="56"/>
      <c r="P25" s="56"/>
      <c r="Q25" s="56"/>
      <c r="R25" s="56"/>
      <c r="S25" s="63"/>
    </row>
    <row r="26" spans="1:19" x14ac:dyDescent="0.25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93</v>
      </c>
      <c r="G26" s="11">
        <v>108</v>
      </c>
      <c r="H26" s="55">
        <f>[17]Reportes!$AM$6</f>
        <v>87</v>
      </c>
      <c r="I26" s="11">
        <v>87</v>
      </c>
      <c r="J26" s="56"/>
      <c r="K26" s="56"/>
      <c r="L26" s="56"/>
      <c r="M26" s="56"/>
      <c r="N26" s="56"/>
      <c r="O26" s="56"/>
      <c r="P26" s="56"/>
      <c r="Q26" s="56"/>
      <c r="R26" s="56"/>
      <c r="S26" s="63"/>
    </row>
    <row r="27" spans="1:19" x14ac:dyDescent="0.25">
      <c r="A27" s="10">
        <v>18</v>
      </c>
      <c r="B27" s="10" t="s">
        <v>29</v>
      </c>
      <c r="C27" s="11">
        <v>0</v>
      </c>
      <c r="D27" s="11">
        <v>0</v>
      </c>
      <c r="E27" s="11">
        <v>0</v>
      </c>
      <c r="F27" s="11">
        <v>12</v>
      </c>
      <c r="G27" s="11">
        <v>13</v>
      </c>
      <c r="H27" s="55">
        <f>[18]Reportes!$AM$6</f>
        <v>14</v>
      </c>
      <c r="I27" s="11">
        <v>13</v>
      </c>
      <c r="J27" s="56"/>
      <c r="K27" s="56"/>
      <c r="L27" s="56"/>
      <c r="M27" s="56"/>
      <c r="N27" s="56"/>
      <c r="O27" s="56"/>
      <c r="P27" s="56"/>
      <c r="Q27" s="56"/>
      <c r="R27" s="56"/>
      <c r="S27" s="63"/>
    </row>
    <row r="28" spans="1:19" x14ac:dyDescent="0.25">
      <c r="A28" s="10">
        <v>19</v>
      </c>
      <c r="B28" s="10" t="s">
        <v>26</v>
      </c>
      <c r="C28" s="11">
        <v>0</v>
      </c>
      <c r="D28" s="11">
        <v>0</v>
      </c>
      <c r="E28" s="11">
        <v>0</v>
      </c>
      <c r="F28" s="11">
        <v>0</v>
      </c>
      <c r="G28" s="11">
        <v>5988</v>
      </c>
      <c r="H28" s="55">
        <f>[19]Reportes!$AM$6</f>
        <v>12346</v>
      </c>
      <c r="I28" s="11">
        <v>12667</v>
      </c>
      <c r="J28" s="56"/>
      <c r="K28" s="56"/>
      <c r="L28" s="56"/>
      <c r="M28" s="56"/>
      <c r="N28" s="56"/>
      <c r="O28" s="56"/>
      <c r="P28" s="56"/>
      <c r="Q28" s="56"/>
      <c r="R28" s="56"/>
      <c r="S28" s="63"/>
    </row>
    <row r="29" spans="1:19" x14ac:dyDescent="0.25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>
        <v>2602</v>
      </c>
      <c r="G29" s="11">
        <v>2513</v>
      </c>
      <c r="H29" s="55">
        <f>[20]Reportes!$AM$6</f>
        <v>1873</v>
      </c>
      <c r="I29" s="11">
        <v>1850</v>
      </c>
      <c r="J29" s="56"/>
      <c r="K29" s="56"/>
      <c r="L29" s="56"/>
      <c r="M29" s="56"/>
      <c r="N29" s="56"/>
      <c r="O29" s="56"/>
      <c r="P29" s="56"/>
      <c r="Q29" s="56"/>
      <c r="R29" s="56"/>
      <c r="S29" s="63"/>
    </row>
    <row r="30" spans="1:19" x14ac:dyDescent="0.25">
      <c r="A30" s="10">
        <v>21</v>
      </c>
      <c r="B30" s="10" t="s">
        <v>24</v>
      </c>
      <c r="C30" s="11">
        <v>0</v>
      </c>
      <c r="D30" s="11">
        <v>0</v>
      </c>
      <c r="E30" s="11">
        <v>445</v>
      </c>
      <c r="F30" s="11">
        <v>1821</v>
      </c>
      <c r="G30" s="11">
        <v>824</v>
      </c>
      <c r="H30" s="55">
        <f>[21]Reportes!$AM$6</f>
        <v>534</v>
      </c>
      <c r="I30" s="11">
        <v>588</v>
      </c>
      <c r="J30" s="56"/>
      <c r="K30" s="56"/>
      <c r="L30" s="56"/>
      <c r="M30" s="56"/>
      <c r="N30" s="56"/>
      <c r="O30" s="56"/>
      <c r="P30" s="56"/>
      <c r="Q30" s="56"/>
      <c r="R30" s="56"/>
      <c r="S30" s="63"/>
    </row>
    <row r="31" spans="1:19" x14ac:dyDescent="0.25">
      <c r="A31" s="66" t="s">
        <v>15</v>
      </c>
      <c r="B31" s="66"/>
      <c r="C31" s="13">
        <f t="shared" ref="C31:G31" si="0">SUM(C10:C30)</f>
        <v>168768</v>
      </c>
      <c r="D31" s="14">
        <f t="shared" si="0"/>
        <v>293401</v>
      </c>
      <c r="E31" s="13">
        <f t="shared" si="0"/>
        <v>433410</v>
      </c>
      <c r="F31" s="14">
        <f t="shared" si="0"/>
        <v>607185</v>
      </c>
      <c r="G31" s="13">
        <f t="shared" si="0"/>
        <v>815517</v>
      </c>
      <c r="H31" s="13">
        <f>SUM(H10:H30)</f>
        <v>1034746</v>
      </c>
      <c r="I31" s="13">
        <f>SUM(I10:I30)</f>
        <v>1019201</v>
      </c>
      <c r="J31" s="53"/>
      <c r="K31" s="53"/>
      <c r="L31" s="53"/>
      <c r="M31" s="53"/>
      <c r="N31" s="53"/>
      <c r="O31" s="53"/>
      <c r="P31" s="53"/>
      <c r="Q31" s="53"/>
      <c r="R31" s="53"/>
      <c r="S31" s="63"/>
    </row>
    <row r="32" spans="1:19" x14ac:dyDescent="0.25">
      <c r="A32" s="38"/>
    </row>
    <row r="33" spans="1:19" x14ac:dyDescent="0.25">
      <c r="A33" s="38"/>
      <c r="B33" s="40" t="s">
        <v>48</v>
      </c>
    </row>
    <row r="34" spans="1:19" x14ac:dyDescent="0.25">
      <c r="A34" s="38"/>
      <c r="B34" s="40" t="s">
        <v>49</v>
      </c>
    </row>
    <row r="36" spans="1:19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9" ht="18" x14ac:dyDescent="0.25">
      <c r="B37" s="6" t="s">
        <v>39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2"/>
      <c r="R37" s="42"/>
      <c r="S37" s="42"/>
    </row>
    <row r="38" spans="1:19" x14ac:dyDescent="0.25">
      <c r="B38" s="8" t="s">
        <v>45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2"/>
      <c r="R38" s="42"/>
      <c r="S38" s="42"/>
    </row>
    <row r="39" spans="1:19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2"/>
      <c r="R39" s="42"/>
      <c r="S39" s="42"/>
    </row>
    <row r="40" spans="1:19" x14ac:dyDescent="0.25">
      <c r="B40" s="9" t="s">
        <v>47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2"/>
      <c r="R40" s="42"/>
      <c r="S40" s="42"/>
    </row>
    <row r="41" spans="1:19" ht="7.5" customHeight="1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9" x14ac:dyDescent="0.25">
      <c r="C42" s="1"/>
      <c r="D42" s="1"/>
      <c r="E42" s="1"/>
      <c r="F42" s="1"/>
      <c r="G42" s="1"/>
      <c r="H42" s="1"/>
      <c r="I42" s="1"/>
    </row>
    <row r="43" spans="1:19" x14ac:dyDescent="0.25">
      <c r="C43" s="1"/>
      <c r="D43" s="1"/>
      <c r="E43" s="1"/>
      <c r="F43" s="1"/>
      <c r="G43" s="1"/>
      <c r="H43" s="1"/>
      <c r="I43" s="1"/>
    </row>
    <row r="44" spans="1:19" x14ac:dyDescent="0.25">
      <c r="C44" s="1"/>
      <c r="D44" s="1"/>
      <c r="E44" s="1"/>
      <c r="F44" s="1"/>
      <c r="G44" s="1"/>
      <c r="H44" s="1"/>
      <c r="I44" s="1"/>
    </row>
    <row r="45" spans="1:19" x14ac:dyDescent="0.25">
      <c r="C45" s="1"/>
      <c r="D45" s="1"/>
      <c r="E45" s="1"/>
      <c r="F45" s="1"/>
      <c r="G45" s="1"/>
      <c r="H45" s="1"/>
      <c r="I45" s="1"/>
    </row>
    <row r="46" spans="1:19" x14ac:dyDescent="0.25">
      <c r="C46" s="1"/>
      <c r="D46" s="1"/>
      <c r="E46" s="1"/>
      <c r="F46" s="1"/>
      <c r="G46" s="1"/>
      <c r="H46" s="1"/>
      <c r="I46" s="1"/>
    </row>
    <row r="47" spans="1:19" x14ac:dyDescent="0.25">
      <c r="C47" s="1"/>
      <c r="D47" s="1"/>
      <c r="E47" s="1"/>
      <c r="F47" s="1"/>
      <c r="G47" s="1"/>
      <c r="H47" s="1"/>
      <c r="I47" s="1"/>
    </row>
    <row r="48" spans="1:19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</sheetData>
  <sortState ref="B6:B28">
    <sortCondition ref="B6:B28"/>
  </sortState>
  <mergeCells count="1">
    <mergeCell ref="A31:B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workbookViewId="0">
      <selection activeCell="C8" sqref="C8"/>
    </sheetView>
  </sheetViews>
  <sheetFormatPr baseColWidth="10" defaultRowHeight="15" x14ac:dyDescent="0.25"/>
  <cols>
    <col min="1" max="1" width="11.42578125" style="38"/>
    <col min="2" max="2" width="47.7109375" style="38" bestFit="1" customWidth="1"/>
    <col min="3" max="3" width="15.85546875" style="38" customWidth="1"/>
    <col min="4" max="4" width="22.5703125" style="38" customWidth="1"/>
    <col min="5" max="16384" width="11.42578125" style="38"/>
  </cols>
  <sheetData>
    <row r="2" spans="1:10" x14ac:dyDescent="0.25">
      <c r="A2" s="7"/>
      <c r="B2" s="7"/>
      <c r="C2" s="7"/>
      <c r="D2" s="7"/>
      <c r="E2" s="41"/>
      <c r="F2" s="41"/>
      <c r="G2" s="41"/>
      <c r="H2" s="41"/>
      <c r="I2" s="41"/>
      <c r="J2" s="41"/>
    </row>
    <row r="3" spans="1:10" ht="15" customHeight="1" x14ac:dyDescent="0.25">
      <c r="A3" s="67" t="s">
        <v>41</v>
      </c>
      <c r="B3" s="67"/>
      <c r="C3" s="4"/>
      <c r="D3" s="4"/>
      <c r="E3" s="42"/>
      <c r="F3" s="42"/>
      <c r="G3" s="42"/>
      <c r="H3" s="42"/>
      <c r="I3" s="42"/>
      <c r="J3" s="42"/>
    </row>
    <row r="4" spans="1:10" x14ac:dyDescent="0.25">
      <c r="A4" s="68" t="s">
        <v>53</v>
      </c>
      <c r="B4" s="68"/>
      <c r="C4" s="4"/>
      <c r="D4" s="4"/>
      <c r="E4" s="42"/>
      <c r="F4" s="42"/>
      <c r="G4" s="42"/>
      <c r="H4" s="42"/>
      <c r="I4" s="42"/>
      <c r="J4" s="42"/>
    </row>
    <row r="5" spans="1:10" x14ac:dyDescent="0.25">
      <c r="A5" s="4"/>
      <c r="B5" s="4"/>
      <c r="C5" s="4"/>
      <c r="D5" s="4"/>
      <c r="E5" s="42"/>
      <c r="F5" s="42"/>
      <c r="G5" s="42"/>
      <c r="H5" s="42"/>
      <c r="I5" s="42"/>
      <c r="J5" s="42"/>
    </row>
    <row r="6" spans="1:10" x14ac:dyDescent="0.25">
      <c r="A6" s="69" t="s">
        <v>52</v>
      </c>
      <c r="B6" s="69"/>
      <c r="C6" s="4"/>
      <c r="D6" s="4"/>
      <c r="E6" s="42"/>
      <c r="F6" s="42"/>
      <c r="G6" s="42"/>
      <c r="H6" s="42"/>
      <c r="I6" s="42"/>
      <c r="J6" s="42"/>
    </row>
    <row r="7" spans="1:10" ht="6" customHeight="1" x14ac:dyDescent="0.25">
      <c r="A7" s="5"/>
      <c r="B7" s="5"/>
      <c r="C7" s="5"/>
      <c r="D7" s="5"/>
      <c r="E7" s="42"/>
      <c r="F7" s="42"/>
      <c r="G7" s="42"/>
      <c r="H7" s="42"/>
      <c r="I7" s="42"/>
      <c r="J7" s="42"/>
    </row>
    <row r="8" spans="1:10" ht="45" x14ac:dyDescent="0.25">
      <c r="A8" s="32" t="s">
        <v>0</v>
      </c>
      <c r="B8" s="32" t="s">
        <v>1</v>
      </c>
      <c r="C8" s="32" t="s">
        <v>57</v>
      </c>
      <c r="D8" s="32" t="s">
        <v>13</v>
      </c>
    </row>
    <row r="9" spans="1:10" x14ac:dyDescent="0.25">
      <c r="A9" s="15">
        <v>1</v>
      </c>
      <c r="B9" s="15" t="s">
        <v>30</v>
      </c>
      <c r="C9" s="16">
        <f>Abonados!I17</f>
        <v>565884</v>
      </c>
      <c r="D9" s="17">
        <f t="shared" ref="D9:D15" si="0">C9/$C$16</f>
        <v>0.61300376002157864</v>
      </c>
    </row>
    <row r="10" spans="1:10" x14ac:dyDescent="0.25">
      <c r="A10" s="15">
        <v>2</v>
      </c>
      <c r="B10" s="15" t="s">
        <v>2</v>
      </c>
      <c r="C10" s="16">
        <f>Abonados!I13</f>
        <v>159327</v>
      </c>
      <c r="D10" s="17">
        <f t="shared" si="0"/>
        <v>0.17259376492878056</v>
      </c>
    </row>
    <row r="11" spans="1:10" x14ac:dyDescent="0.25">
      <c r="A11" s="15">
        <v>3</v>
      </c>
      <c r="B11" s="15" t="s">
        <v>35</v>
      </c>
      <c r="C11" s="16">
        <f>Abonados!I18</f>
        <v>114747</v>
      </c>
      <c r="D11" s="17">
        <f t="shared" si="0"/>
        <v>0.12430169867180568</v>
      </c>
    </row>
    <row r="12" spans="1:10" x14ac:dyDescent="0.25">
      <c r="A12" s="15">
        <v>4</v>
      </c>
      <c r="B12" s="15" t="s">
        <v>6</v>
      </c>
      <c r="C12" s="16">
        <f>Abonados!I12</f>
        <v>18976</v>
      </c>
      <c r="D12" s="17">
        <f t="shared" si="0"/>
        <v>2.0556084551196847E-2</v>
      </c>
    </row>
    <row r="13" spans="1:10" x14ac:dyDescent="0.25">
      <c r="A13" s="15">
        <v>5</v>
      </c>
      <c r="B13" s="15" t="s">
        <v>3</v>
      </c>
      <c r="C13" s="16">
        <f>Abonados!I11</f>
        <v>44460</v>
      </c>
      <c r="D13" s="17">
        <f t="shared" si="0"/>
        <v>4.8162074153995142E-2</v>
      </c>
    </row>
    <row r="14" spans="1:10" x14ac:dyDescent="0.25">
      <c r="A14" s="15">
        <v>6</v>
      </c>
      <c r="B14" s="15" t="s">
        <v>9</v>
      </c>
      <c r="C14" s="16">
        <f>Abonados!I23</f>
        <v>3194</v>
      </c>
      <c r="D14" s="17">
        <f t="shared" si="0"/>
        <v>3.4599564743108525E-3</v>
      </c>
    </row>
    <row r="15" spans="1:10" x14ac:dyDescent="0.25">
      <c r="A15" s="15">
        <v>7</v>
      </c>
      <c r="B15" s="15" t="s">
        <v>28</v>
      </c>
      <c r="C15" s="16">
        <f>(Abonados!I32-SUM('Participación del mercado'!C9:C14))</f>
        <v>16545</v>
      </c>
      <c r="D15" s="17">
        <f t="shared" si="0"/>
        <v>1.7922661198332201E-2</v>
      </c>
      <c r="F15" s="43"/>
    </row>
    <row r="16" spans="1:10" x14ac:dyDescent="0.25">
      <c r="A16" s="66" t="s">
        <v>15</v>
      </c>
      <c r="B16" s="66"/>
      <c r="C16" s="13">
        <f>SUM(C9:C15)</f>
        <v>923133</v>
      </c>
      <c r="D16" s="18">
        <f>SUM(D9:D15)</f>
        <v>0.99999999999999978</v>
      </c>
      <c r="F16" s="43"/>
    </row>
    <row r="17" spans="1:6" x14ac:dyDescent="0.25">
      <c r="A17" s="52"/>
      <c r="B17" s="52"/>
      <c r="C17" s="53"/>
      <c r="D17" s="54"/>
      <c r="F17" s="43"/>
    </row>
    <row r="18" spans="1:6" x14ac:dyDescent="0.25">
      <c r="A18" s="52"/>
      <c r="B18" s="40" t="s">
        <v>48</v>
      </c>
      <c r="C18" s="53"/>
      <c r="D18" s="54"/>
      <c r="F18" s="43"/>
    </row>
    <row r="19" spans="1:6" x14ac:dyDescent="0.25">
      <c r="A19" s="41"/>
      <c r="B19" s="40" t="s">
        <v>49</v>
      </c>
    </row>
    <row r="21" spans="1:6" x14ac:dyDescent="0.25">
      <c r="B21" s="7"/>
      <c r="C21" s="7"/>
      <c r="D21" s="7"/>
      <c r="E21" s="7"/>
      <c r="F21" s="19"/>
    </row>
    <row r="22" spans="1:6" ht="18" x14ac:dyDescent="0.25">
      <c r="B22" s="21" t="s">
        <v>38</v>
      </c>
      <c r="C22" s="20"/>
      <c r="D22" s="4"/>
      <c r="E22" s="4"/>
      <c r="F22" s="19"/>
    </row>
    <row r="23" spans="1:6" x14ac:dyDescent="0.25">
      <c r="B23" s="68" t="s">
        <v>53</v>
      </c>
      <c r="C23" s="68"/>
      <c r="D23" s="4"/>
      <c r="E23" s="4"/>
      <c r="F23" s="19"/>
    </row>
    <row r="24" spans="1:6" x14ac:dyDescent="0.25">
      <c r="B24" s="4"/>
      <c r="C24" s="4"/>
      <c r="D24" s="4"/>
      <c r="E24" s="4"/>
      <c r="F24" s="19"/>
    </row>
    <row r="25" spans="1:6" x14ac:dyDescent="0.25">
      <c r="B25" s="69" t="s">
        <v>52</v>
      </c>
      <c r="C25" s="69"/>
      <c r="D25" s="4"/>
      <c r="E25" s="4"/>
      <c r="F25" s="19"/>
    </row>
    <row r="26" spans="1:6" ht="6" customHeight="1" x14ac:dyDescent="0.25">
      <c r="B26" s="35"/>
      <c r="C26" s="35"/>
      <c r="D26" s="35"/>
      <c r="E26" s="35"/>
      <c r="F26" s="35"/>
    </row>
    <row r="27" spans="1:6" x14ac:dyDescent="0.25">
      <c r="B27"/>
      <c r="C27"/>
      <c r="D27"/>
      <c r="E27"/>
      <c r="F27"/>
    </row>
    <row r="28" spans="1:6" x14ac:dyDescent="0.25">
      <c r="B28"/>
      <c r="C28"/>
      <c r="D28"/>
      <c r="E28"/>
      <c r="F28"/>
    </row>
    <row r="29" spans="1:6" x14ac:dyDescent="0.25">
      <c r="B29"/>
      <c r="C29"/>
      <c r="D29"/>
      <c r="E29"/>
      <c r="F29"/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</sheetData>
  <sortState ref="A9:D15">
    <sortCondition ref="A9"/>
  </sortState>
  <mergeCells count="6">
    <mergeCell ref="A16:B16"/>
    <mergeCell ref="A3:B3"/>
    <mergeCell ref="A4:B4"/>
    <mergeCell ref="A6:B6"/>
    <mergeCell ref="B25:C25"/>
    <mergeCell ref="B23:C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F37" sqref="F37"/>
    </sheetView>
  </sheetViews>
  <sheetFormatPr baseColWidth="10" defaultRowHeight="15" x14ac:dyDescent="0.25"/>
  <cols>
    <col min="1" max="2" width="11.42578125" style="38"/>
    <col min="3" max="3" width="43.28515625" style="38" customWidth="1"/>
    <col min="4" max="4" width="13.42578125" style="38" customWidth="1"/>
    <col min="5" max="16384" width="11.42578125" style="38"/>
  </cols>
  <sheetData>
    <row r="2" spans="2:11" x14ac:dyDescent="0.25">
      <c r="B2" s="7"/>
      <c r="C2" s="7"/>
      <c r="D2" s="41"/>
      <c r="E2" s="7"/>
      <c r="F2" s="7"/>
      <c r="G2" s="7"/>
      <c r="H2" s="7"/>
      <c r="I2" s="7"/>
      <c r="J2" s="7"/>
      <c r="K2" s="7"/>
    </row>
    <row r="3" spans="2:11" ht="15" customHeight="1" x14ac:dyDescent="0.25">
      <c r="B3" s="70" t="s">
        <v>39</v>
      </c>
      <c r="C3" s="70"/>
      <c r="D3" s="42"/>
      <c r="E3" s="25" t="s">
        <v>39</v>
      </c>
      <c r="F3" s="25"/>
      <c r="G3" s="7"/>
      <c r="H3" s="7"/>
      <c r="I3" s="7"/>
      <c r="J3" s="7"/>
      <c r="K3" s="7"/>
    </row>
    <row r="4" spans="2:11" x14ac:dyDescent="0.25">
      <c r="B4" s="71" t="s">
        <v>40</v>
      </c>
      <c r="C4" s="71"/>
      <c r="D4" s="42"/>
      <c r="E4" s="26" t="s">
        <v>40</v>
      </c>
      <c r="F4" s="26"/>
      <c r="G4" s="7"/>
      <c r="H4" s="7"/>
      <c r="I4" s="7"/>
      <c r="J4" s="7"/>
      <c r="K4" s="7"/>
    </row>
    <row r="5" spans="2:11" x14ac:dyDescent="0.25">
      <c r="B5" s="4"/>
      <c r="C5" s="4"/>
      <c r="D5" s="42"/>
      <c r="E5" s="4"/>
      <c r="F5" s="4"/>
      <c r="G5" s="7"/>
      <c r="H5" s="7"/>
      <c r="I5" s="7"/>
      <c r="J5" s="7"/>
      <c r="K5" s="7"/>
    </row>
    <row r="6" spans="2:11" x14ac:dyDescent="0.25">
      <c r="B6" s="72" t="s">
        <v>52</v>
      </c>
      <c r="C6" s="69"/>
      <c r="D6" s="42"/>
      <c r="E6" s="27" t="s">
        <v>52</v>
      </c>
      <c r="F6" s="9"/>
      <c r="G6" s="7"/>
      <c r="H6" s="7"/>
      <c r="I6" s="7"/>
      <c r="J6" s="7"/>
      <c r="K6" s="7"/>
    </row>
    <row r="7" spans="2:11" ht="6" customHeight="1" x14ac:dyDescent="0.25">
      <c r="B7" s="5"/>
      <c r="C7" s="5"/>
      <c r="D7" s="42"/>
      <c r="E7" s="31"/>
      <c r="F7" s="31"/>
      <c r="G7" s="31"/>
      <c r="H7" s="31"/>
      <c r="I7" s="31"/>
      <c r="J7" s="31"/>
      <c r="K7" s="31"/>
    </row>
    <row r="8" spans="2:11" s="45" customFormat="1" x14ac:dyDescent="0.25">
      <c r="B8" s="36" t="s">
        <v>14</v>
      </c>
      <c r="C8" s="37" t="s">
        <v>27</v>
      </c>
      <c r="E8" s="2"/>
      <c r="F8" s="2"/>
      <c r="G8" s="2"/>
      <c r="H8" s="2"/>
      <c r="I8" s="2"/>
      <c r="J8" s="2"/>
    </row>
    <row r="9" spans="2:11" s="45" customFormat="1" x14ac:dyDescent="0.25">
      <c r="B9" s="23">
        <v>2008</v>
      </c>
      <c r="C9" s="22">
        <v>75335391.200052798</v>
      </c>
      <c r="D9" s="46"/>
      <c r="E9" s="2"/>
      <c r="F9" s="2"/>
      <c r="G9" s="2"/>
      <c r="H9" s="2"/>
      <c r="I9" s="2"/>
      <c r="J9" s="2"/>
    </row>
    <row r="10" spans="2:11" s="45" customFormat="1" x14ac:dyDescent="0.25">
      <c r="B10" s="23">
        <v>2009</v>
      </c>
      <c r="C10" s="22">
        <v>111115474.58632284</v>
      </c>
      <c r="D10" s="3"/>
      <c r="E10" s="24"/>
      <c r="F10" s="2"/>
      <c r="G10" s="2"/>
      <c r="H10" s="2"/>
      <c r="I10" s="2"/>
      <c r="J10" s="2"/>
    </row>
    <row r="11" spans="2:11" s="45" customFormat="1" x14ac:dyDescent="0.25">
      <c r="B11" s="23">
        <v>2010</v>
      </c>
      <c r="C11" s="22">
        <v>63242391.930800006</v>
      </c>
      <c r="E11" s="2"/>
      <c r="F11" s="2"/>
      <c r="G11" s="2"/>
      <c r="H11" s="2"/>
      <c r="I11" s="2"/>
      <c r="J11" s="2"/>
    </row>
    <row r="12" spans="2:11" s="45" customFormat="1" x14ac:dyDescent="0.25">
      <c r="B12" s="23">
        <v>2011</v>
      </c>
      <c r="C12" s="22">
        <v>89524794.438399971</v>
      </c>
      <c r="E12" s="2"/>
      <c r="F12" s="2"/>
      <c r="G12" s="2"/>
      <c r="H12" s="2"/>
      <c r="I12" s="2"/>
      <c r="J12" s="2"/>
    </row>
    <row r="13" spans="2:11" s="45" customFormat="1" x14ac:dyDescent="0.25">
      <c r="B13" s="23">
        <v>2012</v>
      </c>
      <c r="C13" s="22">
        <v>80910722.806153715</v>
      </c>
      <c r="E13" s="2"/>
      <c r="F13" s="2"/>
      <c r="G13" s="2"/>
      <c r="H13" s="2"/>
      <c r="I13" s="2"/>
      <c r="J13" s="2"/>
    </row>
    <row r="14" spans="2:11" s="45" customFormat="1" x14ac:dyDescent="0.25">
      <c r="B14" s="23">
        <v>2013</v>
      </c>
      <c r="C14" s="22">
        <v>92843821.457530826</v>
      </c>
      <c r="E14" s="2"/>
      <c r="F14" s="2"/>
      <c r="G14" s="2"/>
      <c r="H14" s="2"/>
      <c r="I14" s="2"/>
      <c r="J14" s="2"/>
    </row>
    <row r="15" spans="2:11" x14ac:dyDescent="0.25">
      <c r="B15" s="23">
        <v>2014</v>
      </c>
      <c r="C15" s="22">
        <v>8934751.2265999969</v>
      </c>
      <c r="E15"/>
      <c r="F15"/>
      <c r="G15"/>
      <c r="H15"/>
      <c r="I15"/>
      <c r="J15"/>
    </row>
    <row r="16" spans="2:11" x14ac:dyDescent="0.25">
      <c r="E16"/>
      <c r="F16"/>
      <c r="G16"/>
      <c r="H16"/>
      <c r="I16"/>
      <c r="J16"/>
    </row>
    <row r="17" spans="2:10" x14ac:dyDescent="0.25">
      <c r="E17"/>
      <c r="F17"/>
      <c r="G17"/>
      <c r="H17"/>
      <c r="I17"/>
      <c r="J17"/>
    </row>
    <row r="18" spans="2:10" x14ac:dyDescent="0.25">
      <c r="B18" s="40" t="s">
        <v>56</v>
      </c>
      <c r="E18"/>
      <c r="F18"/>
      <c r="G18"/>
      <c r="H18"/>
      <c r="I18"/>
      <c r="J18"/>
    </row>
    <row r="19" spans="2:10" x14ac:dyDescent="0.25">
      <c r="B19" s="40" t="s">
        <v>54</v>
      </c>
      <c r="E19"/>
      <c r="F19"/>
      <c r="G19"/>
      <c r="H19"/>
      <c r="I19"/>
      <c r="J19"/>
    </row>
    <row r="20" spans="2:10" x14ac:dyDescent="0.25">
      <c r="B20" s="40" t="s">
        <v>55</v>
      </c>
      <c r="E20"/>
      <c r="F20"/>
      <c r="G20"/>
      <c r="H20"/>
      <c r="I20"/>
      <c r="J20"/>
    </row>
    <row r="21" spans="2:10" x14ac:dyDescent="0.25">
      <c r="E21"/>
      <c r="F21"/>
      <c r="G21"/>
      <c r="H21"/>
      <c r="I21"/>
      <c r="J21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I34" sqref="I34"/>
    </sheetView>
  </sheetViews>
  <sheetFormatPr baseColWidth="10" defaultRowHeight="15" x14ac:dyDescent="0.25"/>
  <cols>
    <col min="1" max="1" width="5.140625" style="38" customWidth="1"/>
    <col min="2" max="2" width="13.42578125" style="38" customWidth="1"/>
    <col min="3" max="3" width="9.5703125" style="38" customWidth="1"/>
    <col min="4" max="4" width="10.7109375" style="38" hidden="1" customWidth="1"/>
    <col min="5" max="5" width="11.42578125" style="38"/>
    <col min="6" max="6" width="21.140625" style="38" customWidth="1"/>
    <col min="7" max="16384" width="11.42578125" style="38"/>
  </cols>
  <sheetData>
    <row r="2" spans="2:6" x14ac:dyDescent="0.25">
      <c r="B2" s="7"/>
      <c r="C2" s="7"/>
      <c r="D2"/>
      <c r="E2" s="7"/>
      <c r="F2" s="7"/>
    </row>
    <row r="3" spans="2:6" ht="15.75" x14ac:dyDescent="0.25">
      <c r="B3" s="25" t="s">
        <v>39</v>
      </c>
      <c r="C3" s="25"/>
      <c r="D3"/>
      <c r="E3" s="7"/>
      <c r="F3" s="7"/>
    </row>
    <row r="4" spans="2:6" x14ac:dyDescent="0.25">
      <c r="B4" s="26" t="s">
        <v>42</v>
      </c>
      <c r="C4" s="26"/>
      <c r="D4"/>
      <c r="E4" s="7"/>
      <c r="F4" s="7"/>
    </row>
    <row r="5" spans="2:6" x14ac:dyDescent="0.25">
      <c r="B5" s="4"/>
      <c r="C5" s="4"/>
      <c r="D5"/>
      <c r="E5" s="7"/>
      <c r="F5" s="7"/>
    </row>
    <row r="6" spans="2:6" x14ac:dyDescent="0.25">
      <c r="B6" s="27" t="s">
        <v>52</v>
      </c>
      <c r="C6" s="9"/>
      <c r="D6"/>
      <c r="E6" s="7"/>
      <c r="F6" s="7"/>
    </row>
    <row r="7" spans="2:6" ht="4.5" customHeight="1" x14ac:dyDescent="0.25">
      <c r="B7" s="5"/>
      <c r="C7" s="5"/>
      <c r="D7" s="5"/>
      <c r="E7" s="5"/>
      <c r="F7" s="5"/>
    </row>
    <row r="8" spans="2:6" ht="45" x14ac:dyDescent="0.25">
      <c r="B8" s="12" t="s">
        <v>14</v>
      </c>
      <c r="C8" s="12" t="s">
        <v>16</v>
      </c>
      <c r="D8" s="12" t="s">
        <v>17</v>
      </c>
      <c r="E8" s="12" t="s">
        <v>18</v>
      </c>
      <c r="F8" s="12" t="s">
        <v>19</v>
      </c>
    </row>
    <row r="9" spans="2:6" x14ac:dyDescent="0.25">
      <c r="B9" s="15">
        <v>2010</v>
      </c>
      <c r="C9" s="22">
        <v>433921</v>
      </c>
      <c r="D9" s="28">
        <v>400010</v>
      </c>
      <c r="E9" s="22">
        <v>1221</v>
      </c>
      <c r="F9" s="17">
        <f t="shared" ref="F9:F11" si="0">E9/C9</f>
        <v>2.8138762585816312E-3</v>
      </c>
    </row>
    <row r="10" spans="2:6" x14ac:dyDescent="0.25">
      <c r="B10" s="15">
        <v>2011</v>
      </c>
      <c r="C10" s="22">
        <v>584182</v>
      </c>
      <c r="D10" s="28">
        <v>562612</v>
      </c>
      <c r="E10" s="22">
        <v>1719</v>
      </c>
      <c r="F10" s="17">
        <f t="shared" si="0"/>
        <v>2.9425761149778663E-3</v>
      </c>
    </row>
    <row r="11" spans="2:6" x14ac:dyDescent="0.25">
      <c r="B11" s="15">
        <v>2012</v>
      </c>
      <c r="C11" s="22">
        <v>815607</v>
      </c>
      <c r="D11" s="29"/>
      <c r="E11" s="22">
        <v>8670</v>
      </c>
      <c r="F11" s="17">
        <f t="shared" si="0"/>
        <v>1.0630119653215335E-2</v>
      </c>
    </row>
    <row r="12" spans="2:6" x14ac:dyDescent="0.25">
      <c r="B12" s="15">
        <v>2013</v>
      </c>
      <c r="C12" s="22">
        <v>1034101</v>
      </c>
      <c r="D12" s="29"/>
      <c r="E12" s="22">
        <v>4781</v>
      </c>
      <c r="F12" s="17">
        <f t="shared" ref="F12:F13" si="1">E12/C12</f>
        <v>4.6233394997200463E-3</v>
      </c>
    </row>
    <row r="13" spans="2:6" x14ac:dyDescent="0.25">
      <c r="B13" s="30">
        <v>41640</v>
      </c>
      <c r="C13" s="22">
        <v>1019201</v>
      </c>
      <c r="D13" s="29"/>
      <c r="E13" s="22">
        <v>5320</v>
      </c>
      <c r="F13" s="17">
        <f t="shared" si="1"/>
        <v>5.2197750983368346E-3</v>
      </c>
    </row>
    <row r="15" spans="2:6" x14ac:dyDescent="0.25">
      <c r="B15" s="47"/>
      <c r="C15" s="48"/>
      <c r="D15" s="49"/>
      <c r="E15" s="48"/>
      <c r="F15" s="50"/>
    </row>
    <row r="16" spans="2:6" x14ac:dyDescent="0.25">
      <c r="B16" s="40" t="s">
        <v>48</v>
      </c>
      <c r="C16" s="39"/>
      <c r="D16" s="39"/>
      <c r="E16" s="39"/>
      <c r="F16" s="39"/>
    </row>
    <row r="17" spans="2:2" x14ac:dyDescent="0.25">
      <c r="B17" s="40" t="s">
        <v>49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Abonados</vt:lpstr>
      <vt:lpstr>Enlaces</vt:lpstr>
      <vt:lpstr>Participación del mercado</vt:lpstr>
      <vt:lpstr>INDICADORES ECONÓMICOS</vt:lpstr>
      <vt:lpstr>CALIDAD DEL SERVICIO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Andrea Caicedo</cp:lastModifiedBy>
  <dcterms:created xsi:type="dcterms:W3CDTF">2012-02-08T17:26:28Z</dcterms:created>
  <dcterms:modified xsi:type="dcterms:W3CDTF">2014-02-25T16:21:29Z</dcterms:modified>
</cp:coreProperties>
</file>