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Portadore\ESTADISTICAS-PYP\PORTADORES\2014\07-JULIO\"/>
    </mc:Choice>
  </mc:AlternateContent>
  <bookViews>
    <workbookView xWindow="8790" yWindow="375" windowWidth="9870" windowHeight="10440" tabRatio="845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xlnm._FilterDatabase" localSheetId="2" hidden="1">'Participación del mercado'!$A$8:$J$8</definedName>
  </definedNames>
  <calcPr calcId="152511"/>
</workbook>
</file>

<file path=xl/calcChain.xml><?xml version="1.0" encoding="utf-8"?>
<calcChain xmlns="http://schemas.openxmlformats.org/spreadsheetml/2006/main">
  <c r="O31" i="1" l="1"/>
  <c r="O30" i="1"/>
  <c r="O26" i="1"/>
  <c r="O11" i="1"/>
  <c r="O29" i="1"/>
  <c r="O28" i="1"/>
  <c r="O27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0" i="1"/>
  <c r="O32" i="6"/>
  <c r="O30" i="6"/>
  <c r="O26" i="6"/>
  <c r="O11" i="6"/>
  <c r="O29" i="6"/>
  <c r="O28" i="6"/>
  <c r="O27" i="6"/>
  <c r="O25" i="6"/>
  <c r="O24" i="6"/>
  <c r="O23" i="6"/>
  <c r="O22" i="6"/>
  <c r="O21" i="6"/>
  <c r="O20" i="6"/>
  <c r="O19" i="6"/>
  <c r="O18" i="6"/>
  <c r="O17" i="6"/>
  <c r="O16" i="6"/>
  <c r="O15" i="6"/>
  <c r="O13" i="6"/>
  <c r="O12" i="6"/>
  <c r="O10" i="6"/>
  <c r="N30" i="1" l="1"/>
  <c r="N29" i="1"/>
  <c r="N28" i="1"/>
  <c r="N27" i="1"/>
  <c r="N26" i="1"/>
  <c r="N25" i="1"/>
  <c r="N24" i="1"/>
  <c r="N23" i="1"/>
  <c r="N22" i="1"/>
  <c r="N21" i="1"/>
  <c r="N20" i="1"/>
  <c r="N19" i="1"/>
  <c r="N18" i="1"/>
  <c r="N16" i="1"/>
  <c r="N15" i="1"/>
  <c r="N13" i="1"/>
  <c r="N12" i="1"/>
  <c r="N11" i="1"/>
  <c r="N10" i="1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3" i="6"/>
  <c r="N12" i="6"/>
  <c r="N11" i="6"/>
  <c r="N10" i="6"/>
  <c r="M32" i="6"/>
  <c r="N31" i="1" l="1"/>
  <c r="N32" i="6"/>
  <c r="L31" i="1"/>
  <c r="L32" i="6" l="1"/>
  <c r="C14" i="2" l="1"/>
  <c r="C13" i="2"/>
  <c r="C12" i="2"/>
  <c r="C11" i="2"/>
  <c r="C10" i="2"/>
  <c r="C9" i="2"/>
  <c r="M31" i="1"/>
  <c r="C15" i="2" l="1"/>
  <c r="K31" i="1"/>
  <c r="K32" i="6"/>
  <c r="J31" i="1" l="1"/>
  <c r="J32" i="6"/>
  <c r="I31" i="1" l="1"/>
  <c r="I32" i="6" l="1"/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1" i="1" l="1"/>
  <c r="H32" i="6"/>
  <c r="G31" i="1" l="1"/>
  <c r="E31" i="1"/>
  <c r="D31" i="1"/>
  <c r="C31" i="1"/>
  <c r="G32" i="6"/>
  <c r="F32" i="6"/>
  <c r="E32" i="6"/>
  <c r="D32" i="6"/>
  <c r="C32" i="6"/>
  <c r="F31" i="1" l="1"/>
  <c r="C16" i="2" l="1"/>
  <c r="D13" i="2" l="1"/>
  <c r="D14" i="2"/>
  <c r="D12" i="2"/>
  <c r="D9" i="2"/>
  <c r="D11" i="2"/>
  <c r="D10" i="2"/>
  <c r="D15" i="2"/>
  <c r="D16" i="2" l="1"/>
  <c r="C16" i="4" l="1"/>
  <c r="C18" i="4" l="1"/>
  <c r="C17" i="4"/>
  <c r="C15" i="4"/>
  <c r="C22" i="4" s="1"/>
  <c r="C19" i="4"/>
</calcChain>
</file>

<file path=xl/sharedStrings.xml><?xml version="1.0" encoding="utf-8"?>
<sst xmlns="http://schemas.openxmlformats.org/spreadsheetml/2006/main" count="121" uniqueCount="64">
  <si>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</si>
  <si>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</si>
  <si>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</si>
  <si>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</si>
  <si>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</si>
  <si>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</si>
  <si>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</si>
  <si>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</si>
  <si>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</si>
  <si>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</si>
  <si>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</si>
  <si>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</si>
  <si>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</si>
  <si>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</si>
  <si>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</si>
  <si>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</si>
  <si>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</si>
  <si>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</si>
  <si>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</si>
  <si>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</si>
  <si>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</si>
  <si>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</si>
  <si>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</si>
  <si>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</si>
  <si>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</si>
  <si>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</si>
  <si>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</si>
  <si>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</si>
  <si>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</si>
  <si>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</si>
  <si>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LEVEL 3 ECUADOR S.A. (EX  GLOBAL CROSSING S.A.)</t>
  </si>
  <si>
    <t>ECUADORTELCOM S.A.</t>
  </si>
  <si>
    <t>Usuarios por Concesionario (2008-Actualidad)</t>
  </si>
  <si>
    <t>SERVICIO PORTADOR</t>
  </si>
  <si>
    <t xml:space="preserve">     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</si>
  <si>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</si>
  <si>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</si>
  <si>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</si>
  <si>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</si>
  <si>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</si>
  <si>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</si>
  <si>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</si>
  <si>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ene-14</t>
  </si>
  <si>
    <t>feb-14</t>
  </si>
  <si>
    <t>mar-14</t>
  </si>
  <si>
    <t>NOTA 2: La información de CNT E.P. (EX-TELECSA S.A.) desde diciembre 2012 se incluyen en CNT E.P.</t>
  </si>
  <si>
    <t>Fecha de Publicación: 22 de Mayo del 2014</t>
  </si>
  <si>
    <t>abr-14</t>
  </si>
  <si>
    <t>Número usuarios
Abril 2014</t>
  </si>
  <si>
    <t xml:space="preserve">    PARTICIPACIÓN DEL MERCADO ABRIL 2014</t>
  </si>
  <si>
    <t>may-14</t>
  </si>
  <si>
    <t>jun-14</t>
  </si>
  <si>
    <t>Jun-14</t>
  </si>
  <si>
    <t>Fecha de Publicación: 02 de septiembre del 2014</t>
  </si>
  <si>
    <t>Fecha de Publicación: 02 de Septiembre del 2014</t>
  </si>
  <si>
    <t xml:space="preserve">    PARTICIPACIÓN DEL MERCADO JUNIO 2014</t>
  </si>
  <si>
    <t xml:space="preserve">     Fecha de Publicación: 02 de Septiembre del 2014</t>
  </si>
  <si>
    <t>NOTA 2: Megadatos, Teleholding, Gilauco S.A.  y Zenix  S.A se duplica informacion de Mayo</t>
  </si>
  <si>
    <t>Jul-14</t>
  </si>
  <si>
    <t xml:space="preserve">NOTA 1: Megadatos y Zenix  se duplica del mes de Junio </t>
  </si>
  <si>
    <t>NOTA 2: Gilauco S.A.  se duplica del mes de Junio (litoral)</t>
  </si>
  <si>
    <t xml:space="preserve">NOTA 1: Los ingresos de 2014 son de los meses de Enero - Julio </t>
  </si>
  <si>
    <t xml:space="preserve">NOTA 2: Megadatos y Zenix  se duplica del mes de Junio </t>
  </si>
  <si>
    <t>NOTA 3: Gilauco S.A.  se duplica del mes de Junio (litoral)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</si>
</sst>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4" fillId="26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/>
    </xf>
    <xf numFmtId="3" fontId="28" fillId="2" borderId="0" xfId="2" applyNumberFormat="1" applyFont="1" applyFill="1" applyBorder="1" applyAlignment="1">
      <alignment horizontal="right"/>
    </xf>
    <xf numFmtId="9" fontId="28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3" fontId="27" fillId="29" borderId="0" xfId="2" applyNumberFormat="1" applyFont="1" applyFill="1" applyBorder="1"/>
    <xf numFmtId="49" fontId="21" fillId="28" borderId="0" xfId="0" applyNumberFormat="1" applyFont="1" applyFill="1" applyBorder="1" applyAlignment="1">
      <alignment horizontal="center" vertical="center" wrapText="1"/>
    </xf>
    <xf numFmtId="0" fontId="0" fillId="27" borderId="14" xfId="0" applyFill="1" applyBorder="1" applyAlignment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0" fillId="26" borderId="0" xfId="0" applyFill="1" applyBorder="1" applyAlignment="1">
      <alignment vertical="center"/>
    </xf>
    <xf numFmtId="0" fontId="0" fillId="26" borderId="0" xfId="0" applyFill="1" applyBorder="1" applyAlignment="1"/>
    <xf numFmtId="0" fontId="0" fillId="27" borderId="0" xfId="0" applyFill="1" applyBorder="1" applyAlignment="1"/>
    <xf numFmtId="49" fontId="21" fillId="25" borderId="17" xfId="0" applyNumberFormat="1" applyFont="1" applyFill="1" applyBorder="1" applyAlignment="1">
      <alignment horizontal="center" vertical="center" wrapText="1"/>
    </xf>
    <xf numFmtId="0" fontId="0" fillId="26" borderId="15" xfId="0" applyFill="1" applyBorder="1" applyAlignment="1">
      <alignment vertical="center"/>
    </xf>
    <xf numFmtId="49" fontId="21" fillId="25" borderId="18" xfId="0" applyNumberFormat="1" applyFont="1" applyFill="1" applyBorder="1" applyAlignment="1">
      <alignment horizontal="center" vertical="center" wrapText="1"/>
    </xf>
    <xf numFmtId="0" fontId="0" fillId="27" borderId="16" xfId="0" applyFill="1" applyBorder="1" applyAlignment="1"/>
    <xf numFmtId="49" fontId="21" fillId="25" borderId="19" xfId="0" applyNumberFormat="1" applyFont="1" applyFill="1" applyBorder="1" applyAlignment="1">
      <alignment horizontal="center" vertical="center" wrapText="1"/>
    </xf>
    <xf numFmtId="3" fontId="27" fillId="29" borderId="11" xfId="2" applyNumberFormat="1" applyFont="1" applyFill="1" applyBorder="1"/>
    <xf numFmtId="3" fontId="28" fillId="0" borderId="11" xfId="2" applyNumberFormat="1" applyFont="1" applyFill="1" applyBorder="1" applyAlignment="1">
      <alignment horizontal="right"/>
    </xf>
    <xf numFmtId="49" fontId="21" fillId="25" borderId="10" xfId="0" applyNumberFormat="1" applyFont="1" applyFill="1" applyBorder="1" applyAlignment="1">
      <alignment horizontal="center" vertical="center" wrapText="1"/>
    </xf>
    <xf numFmtId="0" fontId="0" fillId="27" borderId="18" xfId="0" applyFill="1" applyBorder="1" applyAlignment="1"/>
    <xf numFmtId="0" fontId="30" fillId="0" borderId="0" xfId="0" applyFont="1" applyFill="1" applyBorder="1" applyAlignment="1">
      <alignment horizontal="center" vertical="center"/>
    </xf>
    <xf numFmtId="3" fontId="30" fillId="0" borderId="0" xfId="0" applyNumberFormat="1" applyFont="1" applyFill="1" applyBorder="1"/>
    <xf numFmtId="17" fontId="34" fillId="2" borderId="10" xfId="0" applyNumberFormat="1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0" fillId="27" borderId="16" xfId="0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49" fontId="21" fillId="25" borderId="0" xfId="0" applyNumberFormat="1" applyFont="1" applyFill="1" applyBorder="1" applyAlignment="1">
      <alignment horizontal="center" vertical="center" wrapText="1"/>
    </xf>
    <xf numFmtId="0" fontId="0" fillId="27" borderId="10" xfId="0" applyFill="1" applyBorder="1" applyAlignment="1"/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Abonados!$C$9:$N$9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ene-14</c:v>
                </c:pt>
                <c:pt idx="7">
                  <c:v>feb-14</c:v>
                </c:pt>
                <c:pt idx="8">
                  <c:v>mar-14</c:v>
                </c:pt>
                <c:pt idx="9">
                  <c:v>abr-14</c:v>
                </c:pt>
                <c:pt idx="10">
                  <c:v>may-14</c:v>
                </c:pt>
                <c:pt idx="11">
                  <c:v>jun-14</c:v>
                </c:pt>
              </c:strCache>
            </c:strRef>
          </c:cat>
          <c:val>
            <c:numRef>
              <c:f>Abonados!$C$32:$N$32</c:f>
              <c:numCache>
                <c:formatCode>#,##0</c:formatCode>
                <c:ptCount val="12"/>
                <c:pt idx="0">
                  <c:v>127253</c:v>
                </c:pt>
                <c:pt idx="1">
                  <c:v>261253</c:v>
                </c:pt>
                <c:pt idx="2">
                  <c:v>400009</c:v>
                </c:pt>
                <c:pt idx="3">
                  <c:v>562612</c:v>
                </c:pt>
                <c:pt idx="4">
                  <c:v>749903</c:v>
                </c:pt>
                <c:pt idx="5">
                  <c:v>930469</c:v>
                </c:pt>
                <c:pt idx="6">
                  <c:v>923133</c:v>
                </c:pt>
                <c:pt idx="7">
                  <c:v>984868</c:v>
                </c:pt>
                <c:pt idx="8">
                  <c:v>994195</c:v>
                </c:pt>
                <c:pt idx="9">
                  <c:v>1005478</c:v>
                </c:pt>
                <c:pt idx="10">
                  <c:v>1013096</c:v>
                </c:pt>
                <c:pt idx="11">
                  <c:v>1027623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73146688"/>
        <c:axId val="273147808"/>
      </c:barChart>
      <c:catAx>
        <c:axId val="273146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3147808"/>
        <c:crosses val="autoZero"/>
        <c:auto val="1"/>
        <c:lblAlgn val="ctr"/>
        <c:lblOffset val="100"/>
        <c:noMultiLvlLbl val="0"/>
      </c:catAx>
      <c:valAx>
        <c:axId val="2731478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73146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Enlaces!$C$9:$O$9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ene-14</c:v>
                </c:pt>
                <c:pt idx="7">
                  <c:v>feb-14</c:v>
                </c:pt>
                <c:pt idx="8">
                  <c:v>mar-14</c:v>
                </c:pt>
                <c:pt idx="9">
                  <c:v>abr-14</c:v>
                </c:pt>
                <c:pt idx="10">
                  <c:v>may-14</c:v>
                </c:pt>
                <c:pt idx="11">
                  <c:v>Jun-14</c:v>
                </c:pt>
                <c:pt idx="12">
                  <c:v>Jul-14</c:v>
                </c:pt>
              </c:strCache>
            </c:strRef>
          </c:cat>
          <c:val>
            <c:numRef>
              <c:f>Enlaces!$C$31:$O$31</c:f>
              <c:numCache>
                <c:formatCode>#,##0</c:formatCode>
                <c:ptCount val="13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1019201</c:v>
                </c:pt>
                <c:pt idx="7">
                  <c:v>1083682</c:v>
                </c:pt>
                <c:pt idx="8">
                  <c:v>1093202</c:v>
                </c:pt>
                <c:pt idx="9">
                  <c:v>1106340</c:v>
                </c:pt>
                <c:pt idx="10">
                  <c:v>1125181</c:v>
                </c:pt>
                <c:pt idx="11">
                  <c:v>1135327</c:v>
                </c:pt>
                <c:pt idx="12">
                  <c:v>1155809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8677152"/>
        <c:axId val="208675472"/>
      </c:barChart>
      <c:catAx>
        <c:axId val="20867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675472"/>
        <c:crosses val="autoZero"/>
        <c:auto val="1"/>
        <c:lblAlgn val="ctr"/>
        <c:lblOffset val="100"/>
        <c:noMultiLvlLbl val="0"/>
      </c:catAx>
      <c:valAx>
        <c:axId val="2086754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0867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'[42]Participación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5221875041171328E-2"/>
                  <c:y val="2.3088072324292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5741432520739371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0139170073822943E-2"/>
                  <c:y val="-8.4800524934383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70940122613709"/>
                  <c:y val="-3.6315543890347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275245614405437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mercado'!$C$9:$C$15</c:f>
              <c:numCache>
                <c:formatCode>#,##0</c:formatCode>
                <c:ptCount val="7"/>
                <c:pt idx="0">
                  <c:v>647781</c:v>
                </c:pt>
                <c:pt idx="1">
                  <c:v>166129</c:v>
                </c:pt>
                <c:pt idx="2">
                  <c:v>116819</c:v>
                </c:pt>
                <c:pt idx="3">
                  <c:v>22771</c:v>
                </c:pt>
                <c:pt idx="4">
                  <c:v>50876</c:v>
                </c:pt>
                <c:pt idx="5">
                  <c:v>3557</c:v>
                </c:pt>
                <c:pt idx="6">
                  <c:v>19690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mercado'!$D$9:$D$15</c:f>
              <c:numCache>
                <c:formatCode>0.00%</c:formatCode>
                <c:ptCount val="7"/>
                <c:pt idx="0">
                  <c:v>0.63036833546933069</c:v>
                </c:pt>
                <c:pt idx="1">
                  <c:v>0.16166337265709313</c:v>
                </c:pt>
                <c:pt idx="2">
                  <c:v>0.11367884914993144</c:v>
                </c:pt>
                <c:pt idx="3">
                  <c:v>2.2158904578819274E-2</c:v>
                </c:pt>
                <c:pt idx="4">
                  <c:v>4.9508428674718261E-2</c:v>
                </c:pt>
                <c:pt idx="5">
                  <c:v>3.4613861309059839E-3</c:v>
                </c:pt>
                <c:pt idx="6">
                  <c:v>1.9160723339201245E-2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'INDICADORES ECONÓMICOS'!$B$9:$B$21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 formatCode="mmm\-yy">
                  <c:v>41640</c:v>
                </c:pt>
                <c:pt idx="7" formatCode="mmm\-yy">
                  <c:v>41671</c:v>
                </c:pt>
                <c:pt idx="8" formatCode="mmm\-yy">
                  <c:v>41699</c:v>
                </c:pt>
                <c:pt idx="9" formatCode="mmm\-yy">
                  <c:v>41730</c:v>
                </c:pt>
                <c:pt idx="10" formatCode="mmm\-yy">
                  <c:v>41760</c:v>
                </c:pt>
                <c:pt idx="11" formatCode="mmm\-yy">
                  <c:v>41791</c:v>
                </c:pt>
                <c:pt idx="12" formatCode="mmm\-yy">
                  <c:v>41821</c:v>
                </c:pt>
              </c:numCache>
            </c:numRef>
          </c:cat>
          <c:val>
            <c:numRef>
              <c:f>'INDICADORES ECONÓMICOS'!$C$9:$C$21</c:f>
              <c:numCache>
                <c:formatCode>#,##0</c:formatCode>
                <c:ptCount val="13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8891490.5165999979</c:v>
                </c:pt>
                <c:pt idx="7">
                  <c:v>9282771.8653999995</c:v>
                </c:pt>
                <c:pt idx="8">
                  <c:v>9729053.0906688161</c:v>
                </c:pt>
                <c:pt idx="9">
                  <c:v>9683834.0990000088</c:v>
                </c:pt>
                <c:pt idx="10">
                  <c:v>9811590.8499999978</c:v>
                </c:pt>
                <c:pt idx="11">
                  <c:v>9788431.9699999988</c:v>
                </c:pt>
                <c:pt idx="12">
                  <c:v>8500482.2700000014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632256"/>
        <c:axId val="205632816"/>
      </c:barChart>
      <c:catAx>
        <c:axId val="20563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632816"/>
        <c:crosses val="autoZero"/>
        <c:auto val="1"/>
        <c:lblAlgn val="ctr"/>
        <c:lblOffset val="100"/>
        <c:noMultiLvlLbl val="0"/>
      </c:catAx>
      <c:valAx>
        <c:axId val="205632816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20563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42</xdr:row>
      <xdr:rowOff>85725</xdr:rowOff>
    </xdr:from>
    <xdr:to>
      <xdr:col>17</xdr:col>
      <xdr:colOff>550332</xdr:colOff>
      <xdr:row>67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105834</xdr:colOff>
      <xdr:row>37</xdr:row>
      <xdr:rowOff>100541</xdr:rowOff>
    </xdr:from>
    <xdr:to>
      <xdr:col>17</xdr:col>
      <xdr:colOff>251202</xdr:colOff>
      <xdr:row>40</xdr:row>
      <xdr:rowOff>95779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167" y="7127874"/>
          <a:ext cx="1330700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360892</xdr:colOff>
      <xdr:row>2</xdr:row>
      <xdr:rowOff>25401</xdr:rowOff>
    </xdr:from>
    <xdr:to>
      <xdr:col>6</xdr:col>
      <xdr:colOff>508374</xdr:colOff>
      <xdr:row>5</xdr:row>
      <xdr:rowOff>134939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4725" y="406401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41</xdr:row>
      <xdr:rowOff>85725</xdr:rowOff>
    </xdr:from>
    <xdr:to>
      <xdr:col>18</xdr:col>
      <xdr:colOff>656166</xdr:colOff>
      <xdr:row>63</xdr:row>
      <xdr:rowOff>179916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497416</xdr:colOff>
      <xdr:row>36</xdr:row>
      <xdr:rowOff>111125</xdr:rowOff>
    </xdr:from>
    <xdr:to>
      <xdr:col>18</xdr:col>
      <xdr:colOff>600448</xdr:colOff>
      <xdr:row>39</xdr:row>
      <xdr:rowOff>106365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583" y="6842125"/>
          <a:ext cx="1330699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75143</xdr:colOff>
      <xdr:row>2</xdr:row>
      <xdr:rowOff>131232</xdr:rowOff>
    </xdr:from>
    <xdr:to>
      <xdr:col>6</xdr:col>
      <xdr:colOff>254376</xdr:colOff>
      <xdr:row>5</xdr:row>
      <xdr:rowOff>156104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810" y="512232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9525</xdr:rowOff>
    </xdr:from>
    <xdr:to>
      <xdr:col>6</xdr:col>
      <xdr:colOff>19049</xdr:colOff>
      <xdr:row>44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20</xdr:row>
      <xdr:rowOff>171450</xdr:rowOff>
    </xdr:from>
    <xdr:to>
      <xdr:col>5</xdr:col>
      <xdr:colOff>523191</xdr:colOff>
      <xdr:row>23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47626</xdr:rowOff>
    </xdr:from>
    <xdr:to>
      <xdr:col>10</xdr:col>
      <xdr:colOff>761999</xdr:colOff>
      <xdr:row>26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2</xdr:row>
      <xdr:rowOff>114300</xdr:rowOff>
    </xdr:from>
    <xdr:to>
      <xdr:col>10</xdr:col>
      <xdr:colOff>633033</xdr:colOff>
      <xdr:row>4</xdr:row>
      <xdr:rowOff>147638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SETEL%20201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GLOBAL%20CROSSING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MOVILES_CONECEL%20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TELCONET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MOVILES_OTECEL%2020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NEDETEL%20201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GILAUCO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IMPORT%20ELROSADO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UNIVISA%2020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EERCS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MEGADATOS%20201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ZENIX%2020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PUNTONET%20201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SURATEL%20201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EHOLDING%20201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ELECTRIC%2020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NEXA%20201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CNT%20EP%202013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CUTEL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PUNTONET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TAP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SETEL%20201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GLOBAL%20CROSSING%20201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CONECEL%20201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CONET%20201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OTECEL%20201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NEDETEL%20201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ILAUCO%20201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IMPORT%20ELROSADO%20201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UNIVISA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SURATEL%20201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EERCS%20201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ZENIX%20201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01-MATRIZ%20ESTADISTICAS%20201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TELEHOLDING%20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TRANSELECTRIC%20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TRANSNEXA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CNT%20EP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ECUTEL%20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4\03-MATRICES%20ADMINISTRACION\FIJAS_ETAP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11</v>
          </cell>
          <cell r="U6">
            <v>11</v>
          </cell>
          <cell r="X6">
            <v>11</v>
          </cell>
        </row>
        <row r="8">
          <cell r="U8">
            <v>10</v>
          </cell>
          <cell r="X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141</v>
          </cell>
          <cell r="U6">
            <v>115</v>
          </cell>
          <cell r="X6">
            <v>117</v>
          </cell>
        </row>
        <row r="8">
          <cell r="U8">
            <v>1</v>
          </cell>
          <cell r="X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6568</v>
          </cell>
          <cell r="U6">
            <v>5277</v>
          </cell>
          <cell r="X6">
            <v>5305</v>
          </cell>
        </row>
        <row r="8">
          <cell r="U8">
            <v>868</v>
          </cell>
          <cell r="X8">
            <v>871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1316</v>
          </cell>
          <cell r="U6">
            <v>1333</v>
          </cell>
          <cell r="X6">
            <v>1330</v>
          </cell>
        </row>
        <row r="8">
          <cell r="U8">
            <v>169</v>
          </cell>
          <cell r="X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21998</v>
          </cell>
          <cell r="U6">
            <v>27575</v>
          </cell>
        </row>
        <row r="8">
          <cell r="U8">
            <v>3557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1055</v>
          </cell>
          <cell r="U6">
            <v>1054</v>
          </cell>
          <cell r="X6">
            <v>1076</v>
          </cell>
        </row>
        <row r="8">
          <cell r="U8">
            <v>353</v>
          </cell>
          <cell r="X8">
            <v>358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2764</v>
          </cell>
          <cell r="U6">
            <v>3092</v>
          </cell>
          <cell r="X6">
            <v>3132</v>
          </cell>
        </row>
        <row r="8">
          <cell r="U8">
            <v>71</v>
          </cell>
          <cell r="X8">
            <v>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87</v>
          </cell>
          <cell r="U6">
            <v>87</v>
          </cell>
        </row>
        <row r="8">
          <cell r="U8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13</v>
          </cell>
          <cell r="U6">
            <v>13</v>
          </cell>
          <cell r="X6">
            <v>13</v>
          </cell>
        </row>
        <row r="8">
          <cell r="U8">
            <v>4</v>
          </cell>
          <cell r="X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12667</v>
          </cell>
          <cell r="U6">
            <v>15867</v>
          </cell>
          <cell r="X6">
            <v>16580</v>
          </cell>
        </row>
        <row r="8">
          <cell r="U8">
            <v>15867</v>
          </cell>
          <cell r="X8">
            <v>16580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1850</v>
          </cell>
          <cell r="U6">
            <v>1720</v>
          </cell>
          <cell r="X6">
            <v>1704</v>
          </cell>
        </row>
        <row r="8">
          <cell r="U8">
            <v>1390</v>
          </cell>
          <cell r="X8">
            <v>1378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46309</v>
          </cell>
          <cell r="U6">
            <v>53083</v>
          </cell>
        </row>
        <row r="8">
          <cell r="U8">
            <v>50876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588</v>
          </cell>
          <cell r="U6">
            <v>649</v>
          </cell>
        </row>
        <row r="8">
          <cell r="U8">
            <v>649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22964</v>
          </cell>
          <cell r="U6">
            <v>26972</v>
          </cell>
          <cell r="X6">
            <v>27131</v>
          </cell>
        </row>
        <row r="8">
          <cell r="U8">
            <v>22771</v>
          </cell>
          <cell r="X8">
            <v>22780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F6">
            <v>168605</v>
          </cell>
          <cell r="U6">
            <v>175992</v>
          </cell>
          <cell r="X6">
            <v>177213</v>
          </cell>
        </row>
        <row r="8">
          <cell r="U8">
            <v>166129</v>
          </cell>
          <cell r="X8">
            <v>167314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TOTALES"/>
      <sheetName val="Mercado"/>
      <sheetName val="Económico"/>
      <sheetName val="QoS"/>
    </sheetNames>
    <sheetDataSet>
      <sheetData sheetId="0">
        <row r="24">
          <cell r="F24">
            <v>8891490.5165999979</v>
          </cell>
        </row>
      </sheetData>
      <sheetData sheetId="1">
        <row r="25">
          <cell r="F25">
            <v>9282771.8653999995</v>
          </cell>
        </row>
      </sheetData>
      <sheetData sheetId="2">
        <row r="25">
          <cell r="F25">
            <v>9729053.0906688161</v>
          </cell>
        </row>
      </sheetData>
      <sheetData sheetId="3">
        <row r="24">
          <cell r="F24">
            <v>9683834.0990000088</v>
          </cell>
        </row>
      </sheetData>
      <sheetData sheetId="4">
        <row r="25">
          <cell r="F25">
            <v>9811590.8499999978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311</v>
          </cell>
          <cell r="X6">
            <v>285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807</v>
          </cell>
          <cell r="U6">
            <v>802</v>
          </cell>
          <cell r="X6">
            <v>808</v>
          </cell>
        </row>
        <row r="8">
          <cell r="U8">
            <v>215</v>
          </cell>
          <cell r="X8">
            <v>179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642</v>
          </cell>
          <cell r="U6">
            <v>687</v>
          </cell>
          <cell r="X6">
            <v>702</v>
          </cell>
        </row>
        <row r="8">
          <cell r="U8">
            <v>27</v>
          </cell>
          <cell r="X8">
            <v>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637342</v>
          </cell>
          <cell r="X6">
            <v>704143</v>
          </cell>
        </row>
        <row r="8">
          <cell r="U8">
            <v>647781</v>
          </cell>
          <cell r="X8">
            <v>659747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118859</v>
          </cell>
          <cell r="U6">
            <v>121410</v>
          </cell>
          <cell r="X6">
            <v>122060</v>
          </cell>
        </row>
        <row r="8">
          <cell r="U8">
            <v>116819</v>
          </cell>
          <cell r="X8">
            <v>117395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11183</v>
          </cell>
          <cell r="U6">
            <v>12577</v>
          </cell>
          <cell r="X6">
            <v>12805</v>
          </cell>
        </row>
        <row r="8">
          <cell r="U8">
            <v>49</v>
          </cell>
          <cell r="X8">
            <v>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9"/>
  <sheetViews>
    <sheetView tabSelected="1" topLeftCell="A4" zoomScaleNormal="100" workbookViewId="0">
      <selection activeCell="E11" sqref="E11"/>
    </sheetView>
  </sheetViews>
  <sheetFormatPr baseColWidth="10" defaultColWidth="11.42578125" defaultRowHeight="15" x14ac:dyDescent="0.25"/>
  <cols>
    <col min="1" max="1" width="4.85546875" style="36" customWidth="1"/>
    <col min="2" max="2" width="44" style="36" customWidth="1"/>
    <col min="3" max="3" width="9" style="36" customWidth="1"/>
    <col min="4" max="5" width="8.42578125" style="36" bestFit="1" customWidth="1"/>
    <col min="6" max="6" width="9.28515625" style="36" customWidth="1"/>
    <col min="7" max="9" width="8.42578125" style="36" bestFit="1" customWidth="1"/>
    <col min="10" max="11" width="8.7109375" style="36" customWidth="1"/>
    <col min="12" max="13" width="9.7109375" style="36" customWidth="1"/>
    <col min="14" max="15" width="11.140625" style="36" customWidth="1"/>
    <col min="16" max="16" width="8.5703125" style="36" customWidth="1"/>
    <col min="17" max="17" width="9.140625" style="36" customWidth="1"/>
    <col min="18" max="18" width="8.28515625" style="36" customWidth="1"/>
    <col min="19" max="21" width="8.42578125" style="36" customWidth="1"/>
    <col min="22" max="16384" width="11.42578125" style="36"/>
  </cols>
  <sheetData>
    <row r="3" spans="1:21" ht="10.5" customHeight="1" x14ac:dyDescent="0.25">
      <c r="A3" s="7"/>
      <c r="B3" s="7"/>
      <c r="C3" s="7"/>
      <c r="D3" s="7"/>
      <c r="E3" s="7"/>
      <c r="F3" s="7"/>
      <c r="G3" s="7"/>
      <c r="H3" s="7"/>
      <c r="I3" s="53"/>
      <c r="J3" s="53"/>
      <c r="K3" s="53"/>
      <c r="L3" s="53"/>
      <c r="M3" s="53"/>
      <c r="N3" s="57"/>
      <c r="O3" s="53"/>
    </row>
    <row r="4" spans="1:21" ht="16.5" customHeight="1" x14ac:dyDescent="0.25">
      <c r="A4" s="7"/>
      <c r="B4" s="6" t="s">
        <v>33</v>
      </c>
      <c r="C4" s="4"/>
      <c r="D4" s="4"/>
      <c r="E4" s="4"/>
      <c r="F4" s="4"/>
      <c r="G4" s="4"/>
      <c r="H4" s="4"/>
      <c r="I4" s="53"/>
      <c r="J4" s="53"/>
      <c r="K4" s="53"/>
      <c r="L4" s="53"/>
      <c r="M4" s="53"/>
      <c r="N4" s="57"/>
      <c r="O4" s="57"/>
      <c r="P4" s="37"/>
      <c r="Q4" s="37"/>
      <c r="R4" s="37"/>
      <c r="S4" s="37"/>
      <c r="T4" s="37"/>
      <c r="U4" s="37"/>
    </row>
    <row r="5" spans="1:21" ht="12" customHeight="1" x14ac:dyDescent="0.25">
      <c r="A5" s="4"/>
      <c r="B5" s="42" t="s">
        <v>32</v>
      </c>
      <c r="C5" s="4"/>
      <c r="D5" s="4"/>
      <c r="E5" s="4"/>
      <c r="F5" s="4"/>
      <c r="G5" s="4"/>
      <c r="H5" s="4"/>
      <c r="I5" s="53"/>
      <c r="J5" s="53"/>
      <c r="K5" s="53"/>
      <c r="L5" s="53"/>
      <c r="M5" s="53"/>
      <c r="N5" s="57"/>
      <c r="O5" s="57"/>
      <c r="P5" s="37"/>
      <c r="Q5" s="37"/>
      <c r="R5" s="37"/>
      <c r="S5" s="37"/>
      <c r="T5" s="37"/>
      <c r="U5" s="37"/>
    </row>
    <row r="6" spans="1:21" ht="13.5" customHeight="1" x14ac:dyDescent="0.25">
      <c r="A6" s="4"/>
      <c r="B6" s="4"/>
      <c r="C6" s="4"/>
      <c r="D6" s="4"/>
      <c r="E6" s="4"/>
      <c r="F6" s="4"/>
      <c r="G6" s="4"/>
      <c r="H6" s="4"/>
      <c r="I6" s="53"/>
      <c r="J6" s="53"/>
      <c r="K6" s="53"/>
      <c r="L6" s="53"/>
      <c r="M6" s="53"/>
      <c r="N6" s="57"/>
      <c r="O6" s="57"/>
      <c r="P6" s="37"/>
      <c r="Q6" s="37"/>
      <c r="R6" s="37"/>
      <c r="S6" s="37"/>
      <c r="T6" s="37"/>
      <c r="U6" s="37"/>
    </row>
    <row r="7" spans="1:21" ht="12.75" customHeight="1" x14ac:dyDescent="0.25">
      <c r="A7" s="4"/>
      <c r="B7" s="9" t="s">
        <v>53</v>
      </c>
      <c r="C7" s="4"/>
      <c r="D7" s="4"/>
      <c r="E7" s="4"/>
      <c r="F7" s="4"/>
      <c r="G7" s="4"/>
      <c r="H7" s="4"/>
      <c r="I7" s="53"/>
      <c r="J7" s="53"/>
      <c r="K7" s="53"/>
      <c r="L7" s="53"/>
      <c r="M7" s="53"/>
      <c r="N7" s="57"/>
      <c r="O7" s="57"/>
      <c r="P7" s="37"/>
      <c r="Q7" s="37"/>
      <c r="R7" s="37"/>
      <c r="S7" s="37"/>
      <c r="T7" s="37"/>
      <c r="U7" s="37"/>
    </row>
    <row r="8" spans="1:21" ht="8.25" customHeight="1" x14ac:dyDescent="0.25">
      <c r="A8" s="5"/>
      <c r="B8" s="5"/>
      <c r="C8" s="5"/>
      <c r="D8" s="5"/>
      <c r="E8" s="5"/>
      <c r="F8" s="5"/>
      <c r="G8" s="5"/>
      <c r="H8" s="5"/>
      <c r="I8" s="69"/>
      <c r="J8" s="69"/>
      <c r="K8" s="49"/>
      <c r="L8" s="49"/>
      <c r="M8" s="49"/>
      <c r="N8" s="49"/>
      <c r="O8" s="77"/>
      <c r="P8" s="37"/>
      <c r="Q8" s="37"/>
      <c r="R8" s="37"/>
      <c r="S8" s="37"/>
      <c r="T8" s="37"/>
      <c r="U8" s="37"/>
    </row>
    <row r="9" spans="1:21" s="39" customFormat="1" ht="30" customHeight="1" x14ac:dyDescent="0.25">
      <c r="A9" s="28" t="s">
        <v>0</v>
      </c>
      <c r="B9" s="28" t="s">
        <v>1</v>
      </c>
      <c r="C9" s="29">
        <v>2008</v>
      </c>
      <c r="D9" s="29">
        <v>2009</v>
      </c>
      <c r="E9" s="29">
        <v>2010</v>
      </c>
      <c r="F9" s="29">
        <v>2011</v>
      </c>
      <c r="G9" s="30" t="s">
        <v>29</v>
      </c>
      <c r="H9" s="30" t="s">
        <v>41</v>
      </c>
      <c r="I9" s="58" t="s">
        <v>42</v>
      </c>
      <c r="J9" s="58" t="s">
        <v>43</v>
      </c>
      <c r="K9" s="58" t="s">
        <v>44</v>
      </c>
      <c r="L9" s="58" t="s">
        <v>47</v>
      </c>
      <c r="M9" s="58" t="s">
        <v>50</v>
      </c>
      <c r="N9" s="58" t="s">
        <v>51</v>
      </c>
      <c r="O9" s="58" t="s">
        <v>51</v>
      </c>
      <c r="P9" s="48"/>
      <c r="Q9" s="48"/>
      <c r="R9" s="48"/>
      <c r="S9" s="48"/>
      <c r="T9" s="48"/>
      <c r="U9" s="48"/>
    </row>
    <row r="10" spans="1:21" x14ac:dyDescent="0.25">
      <c r="A10" s="10">
        <v>1</v>
      </c>
      <c r="B10" s="10" t="s">
        <v>4</v>
      </c>
      <c r="C10" s="11">
        <v>4</v>
      </c>
      <c r="D10" s="11">
        <v>5</v>
      </c>
      <c r="E10" s="11">
        <v>8</v>
      </c>
      <c r="F10" s="11">
        <v>10</v>
      </c>
      <c r="G10" s="11">
        <v>11</v>
      </c>
      <c r="H10" s="11">
        <v>10</v>
      </c>
      <c r="I10" s="11">
        <v>10</v>
      </c>
      <c r="J10" s="11">
        <v>10</v>
      </c>
      <c r="K10" s="11">
        <v>10</v>
      </c>
      <c r="L10" s="11">
        <v>10</v>
      </c>
      <c r="M10" s="11">
        <v>10</v>
      </c>
      <c r="N10" s="11">
        <f>[1]Reportes!$U$8</f>
        <v>10</v>
      </c>
      <c r="O10" s="46">
        <f>[1]Reportes!$X$8</f>
        <v>10</v>
      </c>
      <c r="P10" s="47"/>
      <c r="Q10" s="47"/>
      <c r="R10" s="47"/>
      <c r="S10" s="47"/>
      <c r="T10" s="47"/>
    </row>
    <row r="11" spans="1:21" x14ac:dyDescent="0.2">
      <c r="A11" s="10">
        <v>2</v>
      </c>
      <c r="B11" s="10" t="s">
        <v>3</v>
      </c>
      <c r="C11" s="11">
        <v>571</v>
      </c>
      <c r="D11" s="11">
        <v>916</v>
      </c>
      <c r="E11" s="11">
        <v>923</v>
      </c>
      <c r="F11" s="11">
        <v>10930</v>
      </c>
      <c r="G11" s="11">
        <v>26025</v>
      </c>
      <c r="H11" s="11">
        <v>43864</v>
      </c>
      <c r="I11" s="11">
        <v>44460</v>
      </c>
      <c r="J11" s="11">
        <v>45774</v>
      </c>
      <c r="K11" s="11">
        <v>46698</v>
      </c>
      <c r="L11" s="11">
        <v>46698</v>
      </c>
      <c r="M11" s="11">
        <v>48216</v>
      </c>
      <c r="N11" s="11">
        <f>[2]Reportes!$U$8</f>
        <v>50876</v>
      </c>
      <c r="O11" s="11">
        <f>[2]Reportes!$U$8</f>
        <v>50876</v>
      </c>
      <c r="P11" s="47"/>
      <c r="Q11" s="47"/>
      <c r="R11" s="47"/>
      <c r="S11" s="47"/>
      <c r="T11" s="47"/>
    </row>
    <row r="12" spans="1:21" x14ac:dyDescent="0.25">
      <c r="A12" s="10">
        <v>3</v>
      </c>
      <c r="B12" s="10" t="s">
        <v>6</v>
      </c>
      <c r="C12" s="11">
        <v>602</v>
      </c>
      <c r="D12" s="11">
        <v>1106</v>
      </c>
      <c r="E12" s="11">
        <v>2614</v>
      </c>
      <c r="F12" s="11">
        <v>8451</v>
      </c>
      <c r="G12" s="11">
        <v>14531</v>
      </c>
      <c r="H12" s="11">
        <v>18645</v>
      </c>
      <c r="I12" s="11">
        <v>18976</v>
      </c>
      <c r="J12" s="11">
        <v>19638</v>
      </c>
      <c r="K12" s="11">
        <v>19971</v>
      </c>
      <c r="L12" s="11">
        <v>20986</v>
      </c>
      <c r="M12" s="11">
        <v>22082</v>
      </c>
      <c r="N12" s="11">
        <f>[3]Reportes!$U$8</f>
        <v>22771</v>
      </c>
      <c r="O12" s="46">
        <f>[3]Reportes!$X$8</f>
        <v>22780</v>
      </c>
      <c r="P12" s="47"/>
      <c r="Q12" s="47"/>
      <c r="R12" s="47"/>
      <c r="S12" s="47"/>
      <c r="T12" s="47"/>
    </row>
    <row r="13" spans="1:21" x14ac:dyDescent="0.25">
      <c r="A13" s="10">
        <v>4</v>
      </c>
      <c r="B13" s="10" t="s">
        <v>2</v>
      </c>
      <c r="C13" s="11">
        <v>82886</v>
      </c>
      <c r="D13" s="11">
        <v>101096</v>
      </c>
      <c r="E13" s="11">
        <v>106747</v>
      </c>
      <c r="F13" s="11">
        <v>123445</v>
      </c>
      <c r="G13" s="11">
        <v>136207</v>
      </c>
      <c r="H13" s="11">
        <v>158002</v>
      </c>
      <c r="I13" s="11">
        <v>159327</v>
      </c>
      <c r="J13" s="11">
        <v>159917</v>
      </c>
      <c r="K13" s="11">
        <v>162058</v>
      </c>
      <c r="L13" s="11">
        <v>162058</v>
      </c>
      <c r="M13" s="11">
        <v>164744</v>
      </c>
      <c r="N13" s="11">
        <f>[4]Reportes!$U$8</f>
        <v>166129</v>
      </c>
      <c r="O13" s="46">
        <f>[4]Reportes!$X$8</f>
        <v>167314</v>
      </c>
      <c r="P13" s="47"/>
      <c r="Q13" s="47"/>
      <c r="R13" s="47"/>
      <c r="S13" s="47"/>
      <c r="T13" s="47"/>
    </row>
    <row r="14" spans="1:21" x14ac:dyDescent="0.2">
      <c r="A14" s="10">
        <v>5</v>
      </c>
      <c r="B14" s="10" t="s">
        <v>5</v>
      </c>
      <c r="C14" s="11">
        <v>21</v>
      </c>
      <c r="D14" s="11">
        <v>19</v>
      </c>
      <c r="E14" s="11">
        <v>18</v>
      </c>
      <c r="F14" s="11">
        <v>19</v>
      </c>
      <c r="G14" s="11">
        <v>13</v>
      </c>
      <c r="H14" s="11">
        <v>11</v>
      </c>
      <c r="I14" s="11">
        <v>11</v>
      </c>
      <c r="J14" s="11">
        <v>11</v>
      </c>
      <c r="K14" s="11">
        <v>11</v>
      </c>
      <c r="L14" s="11">
        <v>11</v>
      </c>
      <c r="M14" s="11">
        <v>11</v>
      </c>
      <c r="N14" s="11">
        <v>11</v>
      </c>
      <c r="O14" s="11">
        <v>11</v>
      </c>
      <c r="P14" s="47"/>
      <c r="Q14" s="47"/>
      <c r="R14" s="47"/>
      <c r="S14" s="47"/>
      <c r="T14" s="47"/>
    </row>
    <row r="15" spans="1:21" x14ac:dyDescent="0.25">
      <c r="A15" s="10">
        <v>6</v>
      </c>
      <c r="B15" s="10" t="s">
        <v>8</v>
      </c>
      <c r="C15" s="11">
        <v>14</v>
      </c>
      <c r="D15" s="11">
        <v>13</v>
      </c>
      <c r="E15" s="11">
        <v>21</v>
      </c>
      <c r="F15" s="11">
        <v>23</v>
      </c>
      <c r="G15" s="11">
        <v>335</v>
      </c>
      <c r="H15" s="11">
        <v>269</v>
      </c>
      <c r="I15" s="11">
        <v>247</v>
      </c>
      <c r="J15" s="11">
        <v>239</v>
      </c>
      <c r="K15" s="11">
        <v>239</v>
      </c>
      <c r="L15" s="11">
        <v>239</v>
      </c>
      <c r="M15" s="11">
        <v>222</v>
      </c>
      <c r="N15" s="11">
        <f>[5]Reportes!$U$8</f>
        <v>215</v>
      </c>
      <c r="O15" s="46">
        <f>[5]Reportes!$X$8</f>
        <v>179</v>
      </c>
      <c r="P15" s="47"/>
      <c r="Q15" s="47"/>
      <c r="R15" s="47"/>
      <c r="S15" s="47"/>
      <c r="T15" s="47"/>
    </row>
    <row r="16" spans="1:21" x14ac:dyDescent="0.25">
      <c r="A16" s="10">
        <v>7</v>
      </c>
      <c r="B16" s="10" t="s">
        <v>7</v>
      </c>
      <c r="C16" s="11">
        <v>13</v>
      </c>
      <c r="D16" s="11">
        <v>16</v>
      </c>
      <c r="E16" s="11">
        <v>17</v>
      </c>
      <c r="F16" s="11">
        <v>20</v>
      </c>
      <c r="G16" s="11">
        <v>21</v>
      </c>
      <c r="H16" s="11">
        <v>22</v>
      </c>
      <c r="I16" s="11">
        <v>25</v>
      </c>
      <c r="J16" s="11">
        <v>25</v>
      </c>
      <c r="K16" s="11">
        <v>26</v>
      </c>
      <c r="L16" s="11">
        <v>26</v>
      </c>
      <c r="M16" s="11">
        <v>27</v>
      </c>
      <c r="N16" s="11">
        <f>[6]Reportes!$U$8</f>
        <v>27</v>
      </c>
      <c r="O16" s="46">
        <f>[6]Reportes!$X$8</f>
        <v>27</v>
      </c>
      <c r="P16" s="47"/>
      <c r="Q16" s="47"/>
      <c r="R16" s="47"/>
      <c r="S16" s="47"/>
      <c r="T16" s="47"/>
    </row>
    <row r="17" spans="1:20" x14ac:dyDescent="0.25">
      <c r="A17" s="10">
        <v>8</v>
      </c>
      <c r="B17" s="10" t="s">
        <v>26</v>
      </c>
      <c r="C17" s="11">
        <v>41936</v>
      </c>
      <c r="D17" s="11">
        <v>131922</v>
      </c>
      <c r="E17" s="11">
        <v>239353</v>
      </c>
      <c r="F17" s="11">
        <v>344900</v>
      </c>
      <c r="G17" s="11">
        <v>453997</v>
      </c>
      <c r="H17" s="11">
        <v>576393</v>
      </c>
      <c r="I17" s="11">
        <v>565884</v>
      </c>
      <c r="J17" s="11">
        <v>624578</v>
      </c>
      <c r="K17" s="11">
        <v>629901</v>
      </c>
      <c r="L17" s="11">
        <v>639106</v>
      </c>
      <c r="M17" s="11">
        <v>639674</v>
      </c>
      <c r="N17" s="11">
        <f>[7]Reportes!$U$8</f>
        <v>647781</v>
      </c>
      <c r="O17" s="46">
        <f>[7]Reportes!$X$8</f>
        <v>659747</v>
      </c>
      <c r="P17" s="47"/>
      <c r="Q17" s="47"/>
      <c r="R17" s="47"/>
      <c r="S17" s="47"/>
      <c r="T17" s="47"/>
    </row>
    <row r="18" spans="1:20" x14ac:dyDescent="0.25">
      <c r="A18" s="10">
        <v>9</v>
      </c>
      <c r="B18" s="10" t="s">
        <v>16</v>
      </c>
      <c r="C18" s="11">
        <v>37</v>
      </c>
      <c r="D18" s="11">
        <v>25223</v>
      </c>
      <c r="E18" s="11">
        <v>48460</v>
      </c>
      <c r="F18" s="11">
        <v>71618</v>
      </c>
      <c r="G18" s="11">
        <v>102027</v>
      </c>
      <c r="H18" s="11">
        <v>114320</v>
      </c>
      <c r="I18" s="11">
        <v>114747</v>
      </c>
      <c r="J18" s="11">
        <v>114985</v>
      </c>
      <c r="K18" s="11">
        <v>115175</v>
      </c>
      <c r="L18" s="11">
        <v>115206</v>
      </c>
      <c r="M18" s="11">
        <v>115925</v>
      </c>
      <c r="N18" s="11">
        <f>[8]Reportes!$U$8</f>
        <v>116819</v>
      </c>
      <c r="O18" s="46">
        <f>[8]Reportes!$X$8</f>
        <v>117395</v>
      </c>
      <c r="P18" s="47"/>
      <c r="Q18" s="47"/>
      <c r="R18" s="47"/>
      <c r="S18" s="47"/>
      <c r="T18" s="47"/>
    </row>
    <row r="19" spans="1:20" x14ac:dyDescent="0.25">
      <c r="A19" s="10">
        <v>10</v>
      </c>
      <c r="B19" s="10" t="s">
        <v>28</v>
      </c>
      <c r="C19" s="11">
        <v>24</v>
      </c>
      <c r="D19" s="11">
        <v>2</v>
      </c>
      <c r="E19" s="11">
        <v>0</v>
      </c>
      <c r="F19" s="11">
        <v>125</v>
      </c>
      <c r="G19" s="11">
        <v>36</v>
      </c>
      <c r="H19" s="11">
        <v>41</v>
      </c>
      <c r="I19" s="11">
        <v>44</v>
      </c>
      <c r="J19" s="11">
        <v>45</v>
      </c>
      <c r="K19" s="11">
        <v>45</v>
      </c>
      <c r="L19" s="11">
        <v>46</v>
      </c>
      <c r="M19" s="11">
        <v>47</v>
      </c>
      <c r="N19" s="11">
        <f>[9]Reportes!$U$8</f>
        <v>49</v>
      </c>
      <c r="O19" s="46">
        <f>[9]Reportes!$X$8</f>
        <v>48</v>
      </c>
      <c r="P19" s="47"/>
      <c r="Q19" s="47"/>
      <c r="R19" s="47"/>
      <c r="S19" s="47"/>
      <c r="T19" s="47"/>
    </row>
    <row r="20" spans="1:20" x14ac:dyDescent="0.25">
      <c r="A20" s="10">
        <v>11</v>
      </c>
      <c r="B20" s="10" t="s">
        <v>17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f>[10]Reportes!$U$8</f>
        <v>1</v>
      </c>
      <c r="O20" s="46">
        <f>[10]Reportes!$X$8</f>
        <v>1</v>
      </c>
      <c r="P20" s="47"/>
      <c r="Q20" s="47"/>
      <c r="R20" s="47"/>
      <c r="S20" s="47"/>
      <c r="T20" s="47"/>
    </row>
    <row r="21" spans="1:20" x14ac:dyDescent="0.25">
      <c r="A21" s="10">
        <v>12</v>
      </c>
      <c r="B21" s="10" t="s">
        <v>30</v>
      </c>
      <c r="C21" s="11">
        <v>717</v>
      </c>
      <c r="D21" s="11">
        <v>676</v>
      </c>
      <c r="E21" s="11">
        <v>739</v>
      </c>
      <c r="F21" s="11">
        <v>813</v>
      </c>
      <c r="G21" s="11">
        <v>834</v>
      </c>
      <c r="H21" s="11">
        <v>851</v>
      </c>
      <c r="I21" s="11">
        <v>845</v>
      </c>
      <c r="J21" s="11">
        <v>841</v>
      </c>
      <c r="K21" s="11">
        <v>825</v>
      </c>
      <c r="L21" s="11">
        <v>852</v>
      </c>
      <c r="M21" s="11">
        <v>865</v>
      </c>
      <c r="N21" s="11">
        <f>[11]Reportes!$U$8</f>
        <v>868</v>
      </c>
      <c r="O21" s="46">
        <f>[11]Reportes!$X$8</f>
        <v>871</v>
      </c>
      <c r="P21" s="47"/>
      <c r="Q21" s="47"/>
      <c r="R21" s="47"/>
      <c r="S21" s="47"/>
      <c r="T21" s="47"/>
    </row>
    <row r="22" spans="1:20" x14ac:dyDescent="0.25">
      <c r="A22" s="10">
        <v>13</v>
      </c>
      <c r="B22" s="10" t="s">
        <v>18</v>
      </c>
      <c r="C22" s="11">
        <v>359</v>
      </c>
      <c r="D22" s="11">
        <v>144</v>
      </c>
      <c r="E22" s="11">
        <v>163</v>
      </c>
      <c r="F22" s="11">
        <v>162</v>
      </c>
      <c r="G22" s="11">
        <v>167</v>
      </c>
      <c r="H22" s="11">
        <v>168</v>
      </c>
      <c r="I22" s="11">
        <v>167</v>
      </c>
      <c r="J22" s="11">
        <v>167</v>
      </c>
      <c r="K22" s="11">
        <v>167</v>
      </c>
      <c r="L22" s="11">
        <v>169</v>
      </c>
      <c r="M22" s="11">
        <v>169</v>
      </c>
      <c r="N22" s="11">
        <f>[12]Reportes!$U$8</f>
        <v>169</v>
      </c>
      <c r="O22" s="46">
        <f>[12]Reportes!$X$8</f>
        <v>169</v>
      </c>
      <c r="P22" s="47"/>
      <c r="Q22" s="47"/>
      <c r="R22" s="47"/>
      <c r="S22" s="47"/>
      <c r="T22" s="47"/>
    </row>
    <row r="23" spans="1:20" x14ac:dyDescent="0.25">
      <c r="A23" s="10">
        <v>14</v>
      </c>
      <c r="B23" s="10" t="s">
        <v>9</v>
      </c>
      <c r="C23" s="11">
        <v>0</v>
      </c>
      <c r="D23" s="11">
        <v>0</v>
      </c>
      <c r="E23" s="11" t="s">
        <v>21</v>
      </c>
      <c r="F23" s="11" t="s">
        <v>21</v>
      </c>
      <c r="G23" s="11">
        <v>6074</v>
      </c>
      <c r="H23" s="11">
        <v>3031</v>
      </c>
      <c r="I23" s="11">
        <v>3194</v>
      </c>
      <c r="J23" s="11">
        <v>3194</v>
      </c>
      <c r="K23" s="11">
        <v>3194</v>
      </c>
      <c r="L23" s="11">
        <v>3298</v>
      </c>
      <c r="M23" s="11">
        <v>3400</v>
      </c>
      <c r="N23" s="11">
        <f>[13]Reportes!$U$8</f>
        <v>3557</v>
      </c>
      <c r="O23" s="46">
        <f>[13]Reportes!$U$8</f>
        <v>3557</v>
      </c>
      <c r="P23" s="47"/>
      <c r="Q23" s="47"/>
      <c r="R23" s="47"/>
      <c r="S23" s="47"/>
      <c r="T23" s="47"/>
    </row>
    <row r="24" spans="1:20" x14ac:dyDescent="0.25">
      <c r="A24" s="10">
        <v>15</v>
      </c>
      <c r="B24" s="10" t="s">
        <v>19</v>
      </c>
      <c r="C24" s="11">
        <v>68</v>
      </c>
      <c r="D24" s="11">
        <v>114</v>
      </c>
      <c r="E24" s="11">
        <v>157</v>
      </c>
      <c r="F24" s="11">
        <v>195</v>
      </c>
      <c r="G24" s="11">
        <v>270</v>
      </c>
      <c r="H24" s="11">
        <v>328</v>
      </c>
      <c r="I24" s="11">
        <v>329</v>
      </c>
      <c r="J24" s="11">
        <v>333</v>
      </c>
      <c r="K24" s="11">
        <v>333</v>
      </c>
      <c r="L24" s="11">
        <v>338</v>
      </c>
      <c r="M24" s="11">
        <v>349</v>
      </c>
      <c r="N24" s="11">
        <f>[14]Reportes!$U$8</f>
        <v>353</v>
      </c>
      <c r="O24" s="46">
        <f>[14]Reportes!$X$8</f>
        <v>358</v>
      </c>
      <c r="P24" s="47"/>
      <c r="Q24" s="47"/>
      <c r="R24" s="47"/>
      <c r="S24" s="47"/>
      <c r="T24" s="47"/>
    </row>
    <row r="25" spans="1:20" x14ac:dyDescent="0.25">
      <c r="A25" s="10">
        <v>16</v>
      </c>
      <c r="B25" s="10" t="s">
        <v>10</v>
      </c>
      <c r="C25" s="11">
        <v>0</v>
      </c>
      <c r="D25" s="11">
        <v>0</v>
      </c>
      <c r="E25" s="11">
        <v>787</v>
      </c>
      <c r="F25" s="11" t="s">
        <v>21</v>
      </c>
      <c r="G25" s="11">
        <v>52</v>
      </c>
      <c r="H25" s="11">
        <v>79</v>
      </c>
      <c r="I25" s="11">
        <v>79</v>
      </c>
      <c r="J25" s="11">
        <v>79</v>
      </c>
      <c r="K25" s="11">
        <v>79</v>
      </c>
      <c r="L25" s="11">
        <v>79</v>
      </c>
      <c r="M25" s="11">
        <v>74</v>
      </c>
      <c r="N25" s="11">
        <f>[15]Reportes!$U$8</f>
        <v>71</v>
      </c>
      <c r="O25" s="46">
        <f>[15]Reportes!$X$8</f>
        <v>71</v>
      </c>
      <c r="P25" s="47"/>
      <c r="Q25" s="47"/>
      <c r="R25" s="47"/>
      <c r="S25" s="47"/>
      <c r="T25" s="47"/>
    </row>
    <row r="26" spans="1:20" x14ac:dyDescent="0.2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0</v>
      </c>
      <c r="G26" s="11">
        <v>8</v>
      </c>
      <c r="H26" s="11">
        <v>6</v>
      </c>
      <c r="I26" s="11">
        <v>6</v>
      </c>
      <c r="J26" s="11">
        <v>6</v>
      </c>
      <c r="K26" s="11">
        <v>6</v>
      </c>
      <c r="L26" s="11">
        <v>6</v>
      </c>
      <c r="M26" s="11">
        <v>6</v>
      </c>
      <c r="N26" s="11">
        <f>[16]Reportes!$U$8</f>
        <v>6</v>
      </c>
      <c r="O26" s="11">
        <f>[16]Reportes!$U$8</f>
        <v>6</v>
      </c>
      <c r="P26" s="47"/>
      <c r="Q26" s="47"/>
      <c r="R26" s="47"/>
      <c r="S26" s="47"/>
      <c r="T26" s="47"/>
    </row>
    <row r="27" spans="1:20" x14ac:dyDescent="0.25">
      <c r="A27" s="10">
        <v>18</v>
      </c>
      <c r="B27" s="10" t="s">
        <v>25</v>
      </c>
      <c r="C27" s="11">
        <v>0</v>
      </c>
      <c r="D27" s="11">
        <v>0</v>
      </c>
      <c r="E27" s="11" t="s">
        <v>21</v>
      </c>
      <c r="F27" s="11">
        <v>1</v>
      </c>
      <c r="G27" s="11">
        <v>13</v>
      </c>
      <c r="H27" s="11">
        <v>4</v>
      </c>
      <c r="I27" s="11">
        <v>4</v>
      </c>
      <c r="J27" s="11">
        <v>4</v>
      </c>
      <c r="K27" s="11">
        <v>4</v>
      </c>
      <c r="L27" s="11">
        <v>4</v>
      </c>
      <c r="M27" s="11">
        <v>4</v>
      </c>
      <c r="N27" s="11">
        <f>[17]Reportes!$U$8</f>
        <v>4</v>
      </c>
      <c r="O27" s="46">
        <f>[17]Reportes!$X$8</f>
        <v>4</v>
      </c>
      <c r="P27" s="47"/>
      <c r="Q27" s="47"/>
      <c r="R27" s="47"/>
      <c r="S27" s="47"/>
      <c r="T27" s="47"/>
    </row>
    <row r="28" spans="1:20" x14ac:dyDescent="0.25">
      <c r="A28" s="10">
        <v>19</v>
      </c>
      <c r="B28" s="10" t="s">
        <v>22</v>
      </c>
      <c r="C28" s="11"/>
      <c r="D28" s="11"/>
      <c r="E28" s="11"/>
      <c r="F28" s="11" t="s">
        <v>21</v>
      </c>
      <c r="G28" s="11">
        <v>5988</v>
      </c>
      <c r="H28" s="11">
        <v>12346</v>
      </c>
      <c r="I28" s="11">
        <v>12667</v>
      </c>
      <c r="J28" s="11">
        <v>12943</v>
      </c>
      <c r="K28" s="11">
        <v>13358</v>
      </c>
      <c r="L28" s="11">
        <v>14225</v>
      </c>
      <c r="M28" s="11">
        <v>15146</v>
      </c>
      <c r="N28" s="11">
        <f>[18]Reportes!$U$8</f>
        <v>15867</v>
      </c>
      <c r="O28" s="46">
        <f>[18]Reportes!$X$8</f>
        <v>16580</v>
      </c>
      <c r="P28" s="47"/>
      <c r="Q28" s="47"/>
      <c r="R28" s="47"/>
      <c r="S28" s="47"/>
      <c r="T28" s="47"/>
    </row>
    <row r="29" spans="1:20" x14ac:dyDescent="0.25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/>
      <c r="G29" s="11">
        <v>2513</v>
      </c>
      <c r="H29" s="11">
        <v>1544</v>
      </c>
      <c r="I29" s="11">
        <v>1522</v>
      </c>
      <c r="J29" s="11">
        <v>1490</v>
      </c>
      <c r="K29" s="11">
        <v>1460</v>
      </c>
      <c r="L29" s="11">
        <v>1430</v>
      </c>
      <c r="M29" s="11">
        <v>1406</v>
      </c>
      <c r="N29" s="11">
        <f>[19]Reportes!$U$8</f>
        <v>1390</v>
      </c>
      <c r="O29" s="46">
        <f>[19]Reportes!$X$8</f>
        <v>1378</v>
      </c>
      <c r="P29" s="47"/>
      <c r="Q29" s="47"/>
      <c r="R29" s="47"/>
      <c r="S29" s="47"/>
      <c r="T29" s="47"/>
    </row>
    <row r="30" spans="1:20" x14ac:dyDescent="0.2">
      <c r="A30" s="10">
        <v>21</v>
      </c>
      <c r="B30" s="10" t="s">
        <v>20</v>
      </c>
      <c r="C30" s="11">
        <v>0</v>
      </c>
      <c r="D30" s="11">
        <v>0</v>
      </c>
      <c r="E30" s="11">
        <v>1</v>
      </c>
      <c r="F30" s="11">
        <v>0</v>
      </c>
      <c r="G30" s="11">
        <v>780</v>
      </c>
      <c r="H30" s="11">
        <v>534</v>
      </c>
      <c r="I30" s="11">
        <v>588</v>
      </c>
      <c r="J30" s="11">
        <v>588</v>
      </c>
      <c r="K30" s="11">
        <v>634</v>
      </c>
      <c r="L30" s="11">
        <v>690</v>
      </c>
      <c r="M30" s="11">
        <v>718</v>
      </c>
      <c r="N30" s="11">
        <f>[20]Reportes!$U$8</f>
        <v>649</v>
      </c>
      <c r="O30" s="11">
        <f>[20]Reportes!$U$8</f>
        <v>649</v>
      </c>
      <c r="P30" s="47"/>
      <c r="Q30" s="47"/>
      <c r="R30" s="47"/>
      <c r="S30" s="47"/>
      <c r="T30" s="47"/>
    </row>
    <row r="31" spans="1:20" x14ac:dyDescent="0.2">
      <c r="A31" s="10">
        <v>22</v>
      </c>
      <c r="B31" s="10" t="s">
        <v>27</v>
      </c>
      <c r="C31" s="11">
        <v>1</v>
      </c>
      <c r="D31" s="11">
        <v>1</v>
      </c>
      <c r="E31" s="11">
        <v>1</v>
      </c>
      <c r="F31" s="11">
        <v>1899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47"/>
      <c r="Q31" s="47"/>
      <c r="R31" s="47"/>
      <c r="S31" s="47"/>
      <c r="T31" s="47"/>
    </row>
    <row r="32" spans="1:20" x14ac:dyDescent="0.25">
      <c r="A32" s="68" t="s">
        <v>15</v>
      </c>
      <c r="B32" s="68"/>
      <c r="C32" s="12">
        <f>SUM(C10:C30)</f>
        <v>127253</v>
      </c>
      <c r="D32" s="13">
        <f>SUM(D10:D30)</f>
        <v>261253</v>
      </c>
      <c r="E32" s="12">
        <f>SUM(E10:E30)</f>
        <v>400009</v>
      </c>
      <c r="F32" s="13">
        <f t="shared" ref="F32" si="0">SUM(F10:F31)</f>
        <v>562612</v>
      </c>
      <c r="G32" s="12">
        <f>SUM(G10:G30)</f>
        <v>749903</v>
      </c>
      <c r="H32" s="12">
        <f t="shared" ref="H32:L32" si="1">SUM(H10:H31)</f>
        <v>930469</v>
      </c>
      <c r="I32" s="12">
        <f t="shared" si="1"/>
        <v>923133</v>
      </c>
      <c r="J32" s="12">
        <f t="shared" si="1"/>
        <v>984868</v>
      </c>
      <c r="K32" s="12">
        <f t="shared" si="1"/>
        <v>994195</v>
      </c>
      <c r="L32" s="12">
        <f t="shared" si="1"/>
        <v>1005478</v>
      </c>
      <c r="M32" s="12">
        <f t="shared" ref="M32:O32" si="2">SUM(M10:M31)</f>
        <v>1013096</v>
      </c>
      <c r="N32" s="12">
        <f t="shared" si="2"/>
        <v>1027623</v>
      </c>
      <c r="O32" s="12">
        <f t="shared" si="2"/>
        <v>1042031</v>
      </c>
      <c r="P32" s="44"/>
      <c r="Q32" s="44"/>
      <c r="R32" s="44"/>
      <c r="S32" s="44"/>
      <c r="T32" s="44"/>
    </row>
    <row r="33" spans="1:21" x14ac:dyDescent="0.25">
      <c r="A33" s="34"/>
    </row>
    <row r="34" spans="1:21" x14ac:dyDescent="0.25">
      <c r="A34" s="34"/>
      <c r="B34" s="35" t="s">
        <v>57</v>
      </c>
    </row>
    <row r="35" spans="1:21" x14ac:dyDescent="0.2">
      <c r="B35" s="35" t="s">
        <v>45</v>
      </c>
    </row>
    <row r="38" spans="1:2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21" ht="18" x14ac:dyDescent="0.25">
      <c r="B39" s="6" t="s">
        <v>35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7"/>
      <c r="T39" s="37"/>
      <c r="U39" s="37"/>
    </row>
    <row r="40" spans="1:21" x14ac:dyDescent="0.25">
      <c r="B40" s="8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37"/>
      <c r="T40" s="37"/>
      <c r="U40" s="37"/>
    </row>
    <row r="41" spans="1:2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37"/>
      <c r="T41" s="37"/>
      <c r="U41" s="37"/>
    </row>
    <row r="42" spans="1:21" x14ac:dyDescent="0.25">
      <c r="B42" s="9" t="s">
        <v>46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37"/>
      <c r="T42" s="37"/>
      <c r="U42" s="37"/>
    </row>
    <row r="43" spans="1:21" ht="7.5" customHeight="1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21" x14ac:dyDescent="0.25">
      <c r="C44" s="1"/>
      <c r="D44" s="1"/>
      <c r="E44" s="1"/>
      <c r="F44" s="1"/>
      <c r="G44" s="1"/>
      <c r="H44" s="1"/>
      <c r="I44" s="1"/>
    </row>
    <row r="45" spans="1:21" x14ac:dyDescent="0.25">
      <c r="C45" s="1"/>
      <c r="D45" s="1"/>
      <c r="E45" s="1"/>
      <c r="F45" s="1"/>
      <c r="G45" s="1"/>
      <c r="H45" s="1"/>
      <c r="I45" s="1"/>
    </row>
    <row r="46" spans="1:21" x14ac:dyDescent="0.25">
      <c r="C46" s="1"/>
      <c r="D46" s="1"/>
      <c r="E46" s="1"/>
      <c r="F46" s="1"/>
      <c r="G46" s="1"/>
      <c r="H46" s="1"/>
      <c r="I46" s="1"/>
    </row>
    <row r="47" spans="1:21" x14ac:dyDescent="0.25">
      <c r="C47" s="1"/>
      <c r="D47" s="1"/>
      <c r="E47" s="1"/>
      <c r="F47" s="1"/>
      <c r="G47" s="1"/>
      <c r="H47" s="1"/>
      <c r="I47" s="1"/>
    </row>
    <row r="48" spans="1:21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  <row r="59" spans="3:9" x14ac:dyDescent="0.25">
      <c r="C59" s="1"/>
      <c r="D59" s="1"/>
      <c r="E59" s="1"/>
      <c r="F59" s="1"/>
      <c r="G59" s="1"/>
      <c r="H59" s="1"/>
      <c r="I59" s="1"/>
    </row>
  </sheetData>
  <mergeCells count="2">
    <mergeCell ref="A32:B32"/>
    <mergeCell ref="I8:J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58"/>
  <sheetViews>
    <sheetView zoomScale="90" zoomScaleNormal="90" workbookViewId="0">
      <selection activeCell="B33" sqref="B33:B34"/>
    </sheetView>
  </sheetViews>
  <sheetFormatPr baseColWidth="10" defaultColWidth="11.42578125" defaultRowHeight="15" x14ac:dyDescent="0.25"/>
  <cols>
    <col min="1" max="1" width="4.85546875" style="36" customWidth="1"/>
    <col min="2" max="2" width="38.140625" style="36" customWidth="1"/>
    <col min="3" max="3" width="8.85546875" style="36" customWidth="1"/>
    <col min="4" max="5" width="8.42578125" style="36" bestFit="1" customWidth="1"/>
    <col min="6" max="6" width="8.85546875" style="36" customWidth="1"/>
    <col min="7" max="7" width="8.42578125" style="36" bestFit="1" customWidth="1"/>
    <col min="8" max="8" width="9.7109375" style="36" customWidth="1"/>
    <col min="9" max="9" width="11" style="36" customWidth="1"/>
    <col min="10" max="10" width="10" style="36" customWidth="1"/>
    <col min="11" max="11" width="10.42578125" style="36" customWidth="1"/>
    <col min="12" max="12" width="10.28515625" style="36" customWidth="1"/>
    <col min="13" max="15" width="10.7109375" style="36" customWidth="1"/>
    <col min="16" max="16" width="8.7109375" style="36" customWidth="1"/>
    <col min="17" max="17" width="8.42578125" style="36" customWidth="1"/>
    <col min="18" max="22" width="10" style="36" customWidth="1"/>
    <col min="23" max="16384" width="11.42578125" style="36"/>
  </cols>
  <sheetData>
    <row r="3" spans="1:22" ht="10.5" customHeight="1" x14ac:dyDescent="0.25">
      <c r="A3" s="7"/>
      <c r="B3" s="7"/>
      <c r="C3" s="7"/>
      <c r="D3" s="7"/>
      <c r="E3" s="7"/>
      <c r="F3" s="7"/>
      <c r="G3" s="7"/>
      <c r="H3" s="7"/>
      <c r="I3" s="53"/>
      <c r="J3" s="53"/>
      <c r="K3" s="53"/>
      <c r="L3" s="53"/>
      <c r="M3" s="53"/>
      <c r="N3" s="53"/>
      <c r="O3" s="53"/>
      <c r="P3" s="51"/>
      <c r="Q3" s="51"/>
      <c r="R3" s="51"/>
      <c r="S3" s="51"/>
      <c r="T3" s="51"/>
      <c r="U3" s="51"/>
      <c r="V3" s="51"/>
    </row>
    <row r="4" spans="1:22" ht="16.5" customHeight="1" x14ac:dyDescent="0.25">
      <c r="A4" s="7"/>
      <c r="B4" s="6" t="s">
        <v>33</v>
      </c>
      <c r="C4" s="4"/>
      <c r="D4" s="4"/>
      <c r="E4" s="4"/>
      <c r="F4" s="4"/>
      <c r="G4" s="4"/>
      <c r="H4" s="4"/>
      <c r="I4" s="54"/>
      <c r="J4" s="54"/>
      <c r="K4" s="54"/>
      <c r="L4" s="54"/>
      <c r="M4" s="54"/>
      <c r="N4" s="54"/>
      <c r="O4" s="54"/>
      <c r="P4" s="52"/>
      <c r="Q4" s="52"/>
      <c r="R4" s="52"/>
      <c r="S4" s="52"/>
      <c r="T4" s="52"/>
      <c r="U4" s="52"/>
      <c r="V4" s="52"/>
    </row>
    <row r="5" spans="1:22" ht="18" customHeight="1" x14ac:dyDescent="0.25">
      <c r="A5" s="4"/>
      <c r="B5" s="8" t="s">
        <v>39</v>
      </c>
      <c r="C5" s="4"/>
      <c r="D5" s="4"/>
      <c r="E5" s="4"/>
      <c r="F5" s="4"/>
      <c r="G5" s="4"/>
      <c r="H5" s="4"/>
      <c r="I5" s="54"/>
      <c r="J5" s="54"/>
      <c r="K5" s="54"/>
      <c r="L5" s="54"/>
      <c r="M5" s="54"/>
      <c r="N5" s="54"/>
      <c r="O5" s="54"/>
      <c r="P5" s="52"/>
      <c r="Q5" s="52"/>
      <c r="R5" s="52"/>
      <c r="S5" s="52"/>
      <c r="T5" s="52"/>
      <c r="U5" s="52"/>
      <c r="V5" s="52"/>
    </row>
    <row r="6" spans="1:22" ht="13.5" customHeight="1" x14ac:dyDescent="0.25">
      <c r="A6" s="4"/>
      <c r="B6" s="4"/>
      <c r="C6" s="4"/>
      <c r="D6" s="4"/>
      <c r="E6" s="4"/>
      <c r="F6" s="4"/>
      <c r="G6" s="4"/>
      <c r="H6" s="4"/>
      <c r="I6" s="54"/>
      <c r="J6" s="54"/>
      <c r="K6" s="54"/>
      <c r="L6" s="54"/>
      <c r="M6" s="54"/>
      <c r="N6" s="54"/>
      <c r="O6" s="54"/>
      <c r="P6" s="52"/>
      <c r="Q6" s="52"/>
      <c r="R6" s="52"/>
      <c r="S6" s="52"/>
      <c r="T6" s="52"/>
      <c r="U6" s="52"/>
      <c r="V6" s="52"/>
    </row>
    <row r="7" spans="1:22" ht="12.75" customHeight="1" x14ac:dyDescent="0.25">
      <c r="A7" s="4"/>
      <c r="B7" s="9" t="s">
        <v>54</v>
      </c>
      <c r="C7" s="4"/>
      <c r="D7" s="4"/>
      <c r="E7" s="4"/>
      <c r="F7" s="4"/>
      <c r="G7" s="4"/>
      <c r="H7" s="4"/>
      <c r="I7" s="54"/>
      <c r="J7" s="54"/>
      <c r="K7" s="54"/>
      <c r="L7" s="54"/>
      <c r="M7" s="54"/>
      <c r="N7" s="54"/>
      <c r="O7" s="54"/>
      <c r="P7" s="52"/>
      <c r="Q7" s="52"/>
      <c r="R7" s="52"/>
      <c r="S7" s="52"/>
      <c r="T7" s="52"/>
      <c r="U7" s="52"/>
      <c r="V7" s="52"/>
    </row>
    <row r="8" spans="1:22" ht="8.25" customHeight="1" x14ac:dyDescent="0.25">
      <c r="A8" s="5"/>
      <c r="B8" s="5"/>
      <c r="C8" s="5"/>
      <c r="D8" s="5"/>
      <c r="E8" s="5"/>
      <c r="F8" s="5"/>
      <c r="G8" s="5"/>
      <c r="H8" s="5"/>
      <c r="I8" s="55"/>
      <c r="J8" s="59"/>
      <c r="K8" s="49"/>
      <c r="L8" s="49"/>
      <c r="M8" s="59"/>
      <c r="N8" s="64"/>
      <c r="O8" s="55"/>
      <c r="P8" s="52"/>
      <c r="Q8" s="52"/>
      <c r="R8" s="52"/>
      <c r="S8" s="52"/>
      <c r="T8" s="52"/>
      <c r="U8" s="52"/>
      <c r="V8" s="52"/>
    </row>
    <row r="9" spans="1:22" s="39" customFormat="1" ht="30" customHeight="1" x14ac:dyDescent="0.25">
      <c r="A9" s="28" t="s">
        <v>0</v>
      </c>
      <c r="B9" s="28" t="s">
        <v>1</v>
      </c>
      <c r="C9" s="29">
        <v>2008</v>
      </c>
      <c r="D9" s="29">
        <v>2009</v>
      </c>
      <c r="E9" s="29">
        <v>2010</v>
      </c>
      <c r="F9" s="29">
        <v>2011</v>
      </c>
      <c r="G9" s="30" t="s">
        <v>29</v>
      </c>
      <c r="H9" s="30" t="s">
        <v>41</v>
      </c>
      <c r="I9" s="30" t="s">
        <v>42</v>
      </c>
      <c r="J9" s="56" t="s">
        <v>43</v>
      </c>
      <c r="K9" s="56" t="s">
        <v>44</v>
      </c>
      <c r="L9" s="56" t="s">
        <v>47</v>
      </c>
      <c r="M9" s="60" t="s">
        <v>50</v>
      </c>
      <c r="N9" s="63" t="s">
        <v>52</v>
      </c>
      <c r="O9" s="76" t="s">
        <v>58</v>
      </c>
      <c r="P9" s="48"/>
      <c r="Q9" s="48"/>
      <c r="R9" s="48"/>
      <c r="S9" s="48"/>
      <c r="T9" s="48"/>
      <c r="U9" s="48"/>
      <c r="V9" s="50"/>
    </row>
    <row r="10" spans="1:22" x14ac:dyDescent="0.25">
      <c r="A10" s="10">
        <v>1</v>
      </c>
      <c r="B10" s="10" t="s">
        <v>4</v>
      </c>
      <c r="C10" s="11">
        <v>25</v>
      </c>
      <c r="D10" s="11">
        <v>16</v>
      </c>
      <c r="E10" s="11">
        <v>17</v>
      </c>
      <c r="F10" s="11">
        <v>18</v>
      </c>
      <c r="G10" s="11">
        <v>13</v>
      </c>
      <c r="H10" s="46">
        <f>[21]Reportes!$AM$6</f>
        <v>11</v>
      </c>
      <c r="I10" s="11">
        <v>11</v>
      </c>
      <c r="J10" s="11">
        <v>11</v>
      </c>
      <c r="K10" s="11">
        <v>11</v>
      </c>
      <c r="L10" s="11">
        <v>11</v>
      </c>
      <c r="M10" s="61">
        <v>11</v>
      </c>
      <c r="N10" s="46">
        <f>[1]Reportes!$U$6</f>
        <v>11</v>
      </c>
      <c r="O10" s="46">
        <f>[1]Reportes!$X$6</f>
        <v>11</v>
      </c>
      <c r="P10" s="47"/>
      <c r="Q10" s="47"/>
      <c r="R10" s="47"/>
      <c r="S10" s="47"/>
      <c r="T10" s="47"/>
      <c r="U10" s="47"/>
      <c r="V10" s="51"/>
    </row>
    <row r="11" spans="1:22" x14ac:dyDescent="0.25">
      <c r="A11" s="10">
        <v>2</v>
      </c>
      <c r="B11" s="10" t="s">
        <v>3</v>
      </c>
      <c r="C11" s="11">
        <v>2152</v>
      </c>
      <c r="D11" s="11">
        <v>2803</v>
      </c>
      <c r="E11" s="11">
        <v>2682</v>
      </c>
      <c r="F11" s="11">
        <v>7785</v>
      </c>
      <c r="G11" s="11">
        <v>26133</v>
      </c>
      <c r="H11" s="46">
        <f>[22]Reportes!$AM$6</f>
        <v>46309</v>
      </c>
      <c r="I11" s="11">
        <v>46309</v>
      </c>
      <c r="J11" s="11">
        <v>47778</v>
      </c>
      <c r="K11" s="11">
        <v>47778</v>
      </c>
      <c r="L11" s="11">
        <v>47778</v>
      </c>
      <c r="M11" s="61">
        <v>50950</v>
      </c>
      <c r="N11" s="46">
        <f>[2]Reportes!$U$6</f>
        <v>53083</v>
      </c>
      <c r="O11" s="46">
        <f>[2]Reportes!$U$6</f>
        <v>53083</v>
      </c>
      <c r="P11" s="47"/>
      <c r="Q11" s="47"/>
      <c r="R11" s="47"/>
      <c r="S11" s="47"/>
      <c r="T11" s="47"/>
      <c r="U11" s="47"/>
      <c r="V11" s="51"/>
    </row>
    <row r="12" spans="1:22" x14ac:dyDescent="0.25">
      <c r="A12" s="10">
        <v>3</v>
      </c>
      <c r="B12" s="10" t="s">
        <v>6</v>
      </c>
      <c r="C12" s="11">
        <v>708</v>
      </c>
      <c r="D12" s="11">
        <v>1551</v>
      </c>
      <c r="E12" s="11">
        <v>3509</v>
      </c>
      <c r="F12" s="11">
        <v>10784</v>
      </c>
      <c r="G12" s="11">
        <v>17453</v>
      </c>
      <c r="H12" s="46">
        <f>[23]Reportes!$AM$6</f>
        <v>22589</v>
      </c>
      <c r="I12" s="11">
        <v>22964</v>
      </c>
      <c r="J12" s="11">
        <v>23651</v>
      </c>
      <c r="K12" s="11">
        <v>24001</v>
      </c>
      <c r="L12" s="11">
        <v>25087</v>
      </c>
      <c r="M12" s="61">
        <v>26214</v>
      </c>
      <c r="N12" s="46">
        <f>[3]Reportes!$U$6</f>
        <v>26972</v>
      </c>
      <c r="O12" s="46">
        <f>[3]Reportes!$X$6</f>
        <v>27131</v>
      </c>
      <c r="P12" s="47"/>
      <c r="Q12" s="47"/>
      <c r="R12" s="47"/>
      <c r="S12" s="47"/>
      <c r="T12" s="47"/>
      <c r="U12" s="47"/>
      <c r="V12" s="51"/>
    </row>
    <row r="13" spans="1:22" x14ac:dyDescent="0.25">
      <c r="A13" s="10">
        <v>4</v>
      </c>
      <c r="B13" s="10" t="s">
        <v>2</v>
      </c>
      <c r="C13" s="11">
        <v>86635</v>
      </c>
      <c r="D13" s="11">
        <v>104940</v>
      </c>
      <c r="E13" s="11">
        <v>112305</v>
      </c>
      <c r="F13" s="11">
        <v>129734</v>
      </c>
      <c r="G13" s="11">
        <v>144169</v>
      </c>
      <c r="H13" s="46">
        <f>[24]Reportes!$AM$6</f>
        <v>167528</v>
      </c>
      <c r="I13" s="11">
        <v>168605</v>
      </c>
      <c r="J13" s="11">
        <v>169527</v>
      </c>
      <c r="K13" s="11">
        <v>171757</v>
      </c>
      <c r="L13" s="11">
        <v>171757</v>
      </c>
      <c r="M13" s="61">
        <v>174581</v>
      </c>
      <c r="N13" s="46">
        <f>[4]Reportes!$U$6</f>
        <v>175992</v>
      </c>
      <c r="O13" s="46">
        <f>[4]Reportes!$X$6</f>
        <v>177213</v>
      </c>
      <c r="P13" s="47"/>
      <c r="Q13" s="47"/>
      <c r="R13" s="47"/>
      <c r="S13" s="47"/>
      <c r="T13" s="47"/>
      <c r="U13" s="47"/>
      <c r="V13" s="51"/>
    </row>
    <row r="14" spans="1:22" x14ac:dyDescent="0.25">
      <c r="A14" s="10">
        <v>5</v>
      </c>
      <c r="B14" s="10" t="s">
        <v>5</v>
      </c>
      <c r="C14" s="11">
        <v>295</v>
      </c>
      <c r="D14" s="11">
        <v>269</v>
      </c>
      <c r="E14" s="11">
        <v>235</v>
      </c>
      <c r="F14" s="11">
        <v>182</v>
      </c>
      <c r="G14" s="11">
        <v>176</v>
      </c>
      <c r="H14" s="46">
        <f>[25]Reportes!$AM$6</f>
        <v>256</v>
      </c>
      <c r="I14" s="11">
        <v>311</v>
      </c>
      <c r="J14" s="11">
        <v>320</v>
      </c>
      <c r="K14" s="11">
        <v>329</v>
      </c>
      <c r="L14" s="11">
        <v>336</v>
      </c>
      <c r="M14" s="61">
        <v>330</v>
      </c>
      <c r="N14" s="11">
        <v>330</v>
      </c>
      <c r="O14" s="46">
        <f>[44]Reportes!$X$6</f>
        <v>285</v>
      </c>
      <c r="P14" s="47"/>
      <c r="Q14" s="47"/>
      <c r="R14" s="47"/>
      <c r="S14" s="47"/>
      <c r="T14" s="47"/>
      <c r="U14" s="47"/>
      <c r="V14" s="51"/>
    </row>
    <row r="15" spans="1:22" x14ac:dyDescent="0.25">
      <c r="A15" s="10">
        <v>6</v>
      </c>
      <c r="B15" s="10" t="s">
        <v>8</v>
      </c>
      <c r="C15" s="11">
        <v>95</v>
      </c>
      <c r="D15" s="11">
        <v>139</v>
      </c>
      <c r="E15" s="11">
        <v>193</v>
      </c>
      <c r="F15" s="11">
        <v>291</v>
      </c>
      <c r="G15" s="11">
        <v>767</v>
      </c>
      <c r="H15" s="46">
        <f>[26]Reportes!$AM$6</f>
        <v>818</v>
      </c>
      <c r="I15" s="11">
        <v>807</v>
      </c>
      <c r="J15" s="11">
        <v>790</v>
      </c>
      <c r="K15" s="11">
        <v>810</v>
      </c>
      <c r="L15" s="11">
        <v>824</v>
      </c>
      <c r="M15" s="61">
        <v>810</v>
      </c>
      <c r="N15" s="46">
        <f>[5]Reportes!$U$6</f>
        <v>802</v>
      </c>
      <c r="O15" s="46">
        <f>[5]Reportes!$X$6</f>
        <v>808</v>
      </c>
      <c r="P15" s="47"/>
      <c r="Q15" s="47"/>
      <c r="R15" s="47"/>
      <c r="S15" s="47"/>
      <c r="T15" s="47"/>
      <c r="U15" s="47"/>
      <c r="V15" s="51"/>
    </row>
    <row r="16" spans="1:22" x14ac:dyDescent="0.25">
      <c r="A16" s="10">
        <v>7</v>
      </c>
      <c r="B16" s="10" t="s">
        <v>7</v>
      </c>
      <c r="C16" s="11">
        <v>166</v>
      </c>
      <c r="D16" s="11">
        <v>197</v>
      </c>
      <c r="E16" s="11">
        <v>217</v>
      </c>
      <c r="F16" s="11">
        <v>421</v>
      </c>
      <c r="G16" s="11">
        <v>527</v>
      </c>
      <c r="H16" s="46">
        <f>[27]Reportes!$AM$6</f>
        <v>635</v>
      </c>
      <c r="I16" s="11">
        <v>642</v>
      </c>
      <c r="J16" s="11">
        <v>644</v>
      </c>
      <c r="K16" s="11">
        <v>657</v>
      </c>
      <c r="L16" s="11">
        <v>666</v>
      </c>
      <c r="M16" s="61">
        <v>682</v>
      </c>
      <c r="N16" s="46">
        <f>[6]Reportes!$U$6</f>
        <v>687</v>
      </c>
      <c r="O16" s="46">
        <f>[6]Reportes!$X$6</f>
        <v>702</v>
      </c>
      <c r="P16" s="47"/>
      <c r="Q16" s="47"/>
      <c r="R16" s="47"/>
      <c r="S16" s="47"/>
      <c r="T16" s="47"/>
      <c r="U16" s="47"/>
      <c r="V16" s="51"/>
    </row>
    <row r="17" spans="1:22" x14ac:dyDescent="0.25">
      <c r="A17" s="10">
        <v>8</v>
      </c>
      <c r="B17" s="10" t="s">
        <v>26</v>
      </c>
      <c r="C17" s="11">
        <v>58633</v>
      </c>
      <c r="D17" s="11">
        <v>151151</v>
      </c>
      <c r="E17" s="11">
        <v>255910</v>
      </c>
      <c r="F17" s="11">
        <v>354426</v>
      </c>
      <c r="G17" s="11">
        <v>481458</v>
      </c>
      <c r="H17" s="46">
        <f>[28]Reportes!$AM$6</f>
        <v>611945</v>
      </c>
      <c r="I17" s="11">
        <v>600463</v>
      </c>
      <c r="J17" s="11">
        <v>660806</v>
      </c>
      <c r="K17" s="11">
        <v>668597</v>
      </c>
      <c r="L17" s="11">
        <v>678419</v>
      </c>
      <c r="M17" s="61">
        <v>686681</v>
      </c>
      <c r="N17" s="11">
        <v>686681</v>
      </c>
      <c r="O17" s="46">
        <f>[7]Reportes!$X$6</f>
        <v>704143</v>
      </c>
      <c r="P17" s="47"/>
      <c r="Q17" s="47"/>
      <c r="R17" s="47"/>
      <c r="S17" s="47"/>
      <c r="T17" s="47"/>
      <c r="U17" s="47"/>
      <c r="V17" s="51"/>
    </row>
    <row r="18" spans="1:22" x14ac:dyDescent="0.25">
      <c r="A18" s="10">
        <v>9</v>
      </c>
      <c r="B18" s="10" t="s">
        <v>16</v>
      </c>
      <c r="C18" s="11">
        <v>13435</v>
      </c>
      <c r="D18" s="11">
        <v>25950</v>
      </c>
      <c r="E18" s="11">
        <v>49991</v>
      </c>
      <c r="F18" s="11">
        <v>74238</v>
      </c>
      <c r="G18" s="11">
        <v>105106</v>
      </c>
      <c r="H18" s="46">
        <f>[29]Reportes!$AM$6</f>
        <v>118288</v>
      </c>
      <c r="I18" s="11">
        <v>118859</v>
      </c>
      <c r="J18" s="11">
        <v>119181</v>
      </c>
      <c r="K18" s="11">
        <v>119484</v>
      </c>
      <c r="L18" s="11">
        <v>119626</v>
      </c>
      <c r="M18" s="61">
        <v>120451</v>
      </c>
      <c r="N18" s="46">
        <f>[8]Reportes!$U$6</f>
        <v>121410</v>
      </c>
      <c r="O18" s="46">
        <f>[8]Reportes!$X$6</f>
        <v>122060</v>
      </c>
      <c r="P18" s="47"/>
      <c r="Q18" s="47"/>
      <c r="R18" s="47"/>
      <c r="S18" s="47"/>
      <c r="T18" s="47"/>
      <c r="U18" s="47"/>
      <c r="V18" s="51"/>
    </row>
    <row r="19" spans="1:22" x14ac:dyDescent="0.25">
      <c r="A19" s="10">
        <v>10</v>
      </c>
      <c r="B19" s="10" t="s">
        <v>28</v>
      </c>
      <c r="C19" s="11">
        <v>71</v>
      </c>
      <c r="D19" s="11">
        <v>0</v>
      </c>
      <c r="E19" s="11">
        <v>0</v>
      </c>
      <c r="F19" s="11">
        <v>0</v>
      </c>
      <c r="G19" s="11">
        <v>515</v>
      </c>
      <c r="H19" s="46">
        <f>[30]Reportes!$AM$6</f>
        <v>430</v>
      </c>
      <c r="I19" s="11">
        <v>11183</v>
      </c>
      <c r="J19" s="11">
        <v>11595</v>
      </c>
      <c r="K19" s="11">
        <v>11835</v>
      </c>
      <c r="L19" s="11">
        <v>11923</v>
      </c>
      <c r="M19" s="61">
        <v>12216</v>
      </c>
      <c r="N19" s="46">
        <f>[9]Reportes!$U$6</f>
        <v>12577</v>
      </c>
      <c r="O19" s="46">
        <f>[9]Reportes!$X$6</f>
        <v>12805</v>
      </c>
      <c r="P19" s="47"/>
      <c r="Q19" s="47"/>
      <c r="R19" s="47"/>
      <c r="S19" s="47"/>
      <c r="T19" s="47"/>
      <c r="U19" s="47"/>
      <c r="V19" s="51"/>
    </row>
    <row r="20" spans="1:22" x14ac:dyDescent="0.25">
      <c r="A20" s="10">
        <v>11</v>
      </c>
      <c r="B20" s="10" t="s">
        <v>17</v>
      </c>
      <c r="C20" s="11">
        <v>1416</v>
      </c>
      <c r="D20" s="11">
        <v>855</v>
      </c>
      <c r="E20" s="11">
        <v>474</v>
      </c>
      <c r="F20" s="11">
        <v>305</v>
      </c>
      <c r="G20" s="11">
        <v>198</v>
      </c>
      <c r="H20" s="46">
        <f>[31]Reportes!$AM$6</f>
        <v>147</v>
      </c>
      <c r="I20" s="11">
        <v>141</v>
      </c>
      <c r="J20" s="11">
        <v>135</v>
      </c>
      <c r="K20" s="11">
        <v>136</v>
      </c>
      <c r="L20" s="11">
        <v>132</v>
      </c>
      <c r="M20" s="61">
        <v>113</v>
      </c>
      <c r="N20" s="46">
        <f>[10]Reportes!$U$6</f>
        <v>115</v>
      </c>
      <c r="O20" s="46">
        <f>[10]Reportes!$X$6</f>
        <v>117</v>
      </c>
      <c r="P20" s="47"/>
      <c r="Q20" s="47"/>
      <c r="R20" s="47"/>
      <c r="S20" s="47"/>
      <c r="T20" s="47"/>
      <c r="U20" s="47"/>
      <c r="V20" s="51"/>
    </row>
    <row r="21" spans="1:22" x14ac:dyDescent="0.25">
      <c r="A21" s="10">
        <v>12</v>
      </c>
      <c r="B21" s="10" t="s">
        <v>30</v>
      </c>
      <c r="C21" s="11">
        <v>3871</v>
      </c>
      <c r="D21" s="11">
        <v>4073</v>
      </c>
      <c r="E21" s="11">
        <v>4066</v>
      </c>
      <c r="F21" s="11">
        <v>3755</v>
      </c>
      <c r="G21" s="11">
        <v>5075</v>
      </c>
      <c r="H21" s="46">
        <f>[32]Reportes!$AM$6</f>
        <v>5277</v>
      </c>
      <c r="I21" s="11">
        <v>6568</v>
      </c>
      <c r="J21" s="11">
        <v>6568</v>
      </c>
      <c r="K21" s="11">
        <v>4706</v>
      </c>
      <c r="L21" s="11">
        <v>5040</v>
      </c>
      <c r="M21" s="61">
        <v>5215</v>
      </c>
      <c r="N21" s="46">
        <f>[11]Reportes!$U$6</f>
        <v>5277</v>
      </c>
      <c r="O21" s="46">
        <f>[11]Reportes!$X$6</f>
        <v>5305</v>
      </c>
      <c r="P21" s="47"/>
      <c r="Q21" s="47"/>
      <c r="R21" s="47"/>
      <c r="S21" s="47"/>
      <c r="T21" s="47"/>
      <c r="U21" s="47"/>
      <c r="V21" s="51"/>
    </row>
    <row r="22" spans="1:22" x14ac:dyDescent="0.25">
      <c r="A22" s="10">
        <v>13</v>
      </c>
      <c r="B22" s="10" t="s">
        <v>18</v>
      </c>
      <c r="C22" s="11">
        <v>1153</v>
      </c>
      <c r="D22" s="11">
        <v>1204</v>
      </c>
      <c r="E22" s="11">
        <v>1457</v>
      </c>
      <c r="F22" s="11">
        <v>1257</v>
      </c>
      <c r="G22" s="11">
        <v>1312</v>
      </c>
      <c r="H22" s="46">
        <f>[33]Reportes!$AM$6</f>
        <v>1310</v>
      </c>
      <c r="I22" s="11">
        <v>1316</v>
      </c>
      <c r="J22" s="11">
        <v>1321</v>
      </c>
      <c r="K22" s="11">
        <v>1347</v>
      </c>
      <c r="L22" s="11">
        <v>1326</v>
      </c>
      <c r="M22" s="61">
        <v>1329</v>
      </c>
      <c r="N22" s="46">
        <f>[12]Reportes!$U$6</f>
        <v>1333</v>
      </c>
      <c r="O22" s="46">
        <f>[12]Reportes!$X$6</f>
        <v>1330</v>
      </c>
      <c r="P22" s="47"/>
      <c r="Q22" s="47"/>
      <c r="R22" s="47"/>
      <c r="S22" s="47"/>
      <c r="T22" s="47"/>
      <c r="U22" s="47"/>
      <c r="V22" s="51"/>
    </row>
    <row r="23" spans="1:22" x14ac:dyDescent="0.25">
      <c r="A23" s="10">
        <v>14</v>
      </c>
      <c r="B23" s="10" t="s">
        <v>9</v>
      </c>
      <c r="C23" s="11">
        <v>0</v>
      </c>
      <c r="D23" s="11">
        <v>0</v>
      </c>
      <c r="E23" s="11" t="s">
        <v>21</v>
      </c>
      <c r="F23" s="11">
        <v>17603</v>
      </c>
      <c r="G23" s="11">
        <v>20642</v>
      </c>
      <c r="H23" s="46">
        <f>[34]Reportes!$AM$6</f>
        <v>40526</v>
      </c>
      <c r="I23" s="11">
        <v>21998</v>
      </c>
      <c r="J23" s="11">
        <v>21998</v>
      </c>
      <c r="K23" s="11">
        <v>21998</v>
      </c>
      <c r="L23" s="11">
        <v>22886</v>
      </c>
      <c r="M23" s="61">
        <v>23889</v>
      </c>
      <c r="N23" s="46">
        <f>[13]Reportes!$U$6</f>
        <v>27575</v>
      </c>
      <c r="O23" s="46">
        <f>[13]Reportes!$U$6</f>
        <v>27575</v>
      </c>
      <c r="P23" s="47"/>
      <c r="Q23" s="47"/>
      <c r="R23" s="47"/>
      <c r="S23" s="47"/>
      <c r="T23" s="47"/>
      <c r="U23" s="47"/>
      <c r="V23" s="51"/>
    </row>
    <row r="24" spans="1:22" x14ac:dyDescent="0.25">
      <c r="A24" s="10">
        <v>15</v>
      </c>
      <c r="B24" s="10" t="s">
        <v>19</v>
      </c>
      <c r="C24" s="11">
        <v>113</v>
      </c>
      <c r="D24" s="11">
        <v>253</v>
      </c>
      <c r="E24" s="11">
        <v>324</v>
      </c>
      <c r="F24" s="11">
        <v>475</v>
      </c>
      <c r="G24" s="11">
        <v>745</v>
      </c>
      <c r="H24" s="46">
        <f>[35]Reportes!$AM$6</f>
        <v>1041</v>
      </c>
      <c r="I24" s="11">
        <v>1055</v>
      </c>
      <c r="J24" s="11">
        <v>1078</v>
      </c>
      <c r="K24" s="11">
        <v>1077</v>
      </c>
      <c r="L24" s="11">
        <v>1029</v>
      </c>
      <c r="M24" s="61">
        <v>1043</v>
      </c>
      <c r="N24" s="46">
        <f>[14]Reportes!$U$6</f>
        <v>1054</v>
      </c>
      <c r="O24" s="46">
        <f>[14]Reportes!$X$6</f>
        <v>1076</v>
      </c>
      <c r="P24" s="47"/>
      <c r="Q24" s="47"/>
      <c r="R24" s="47"/>
      <c r="S24" s="47"/>
      <c r="T24" s="47"/>
      <c r="U24" s="47"/>
      <c r="V24" s="51"/>
    </row>
    <row r="25" spans="1:22" x14ac:dyDescent="0.25">
      <c r="A25" s="10">
        <v>16</v>
      </c>
      <c r="B25" s="10" t="s">
        <v>10</v>
      </c>
      <c r="C25" s="11">
        <v>0</v>
      </c>
      <c r="D25" s="11">
        <v>0</v>
      </c>
      <c r="E25" s="11">
        <v>1585</v>
      </c>
      <c r="F25" s="11">
        <v>1383</v>
      </c>
      <c r="G25" s="11">
        <v>1782</v>
      </c>
      <c r="H25" s="46">
        <f>[36]Reportes!$AM$6</f>
        <v>2782</v>
      </c>
      <c r="I25" s="11">
        <v>2764</v>
      </c>
      <c r="J25" s="11">
        <v>2764</v>
      </c>
      <c r="K25" s="11">
        <v>2726</v>
      </c>
      <c r="L25" s="11">
        <v>2726</v>
      </c>
      <c r="M25" s="61">
        <v>2967</v>
      </c>
      <c r="N25" s="46">
        <f>[15]Reportes!$U$6</f>
        <v>3092</v>
      </c>
      <c r="O25" s="46">
        <f>[15]Reportes!$X$6</f>
        <v>3132</v>
      </c>
      <c r="P25" s="47"/>
      <c r="Q25" s="47"/>
      <c r="R25" s="47"/>
      <c r="S25" s="47"/>
      <c r="T25" s="47"/>
      <c r="U25" s="47"/>
      <c r="V25" s="51"/>
    </row>
    <row r="26" spans="1:22" x14ac:dyDescent="0.25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93</v>
      </c>
      <c r="G26" s="11">
        <v>108</v>
      </c>
      <c r="H26" s="46">
        <f>[37]Reportes!$AM$6</f>
        <v>87</v>
      </c>
      <c r="I26" s="11">
        <v>87</v>
      </c>
      <c r="J26" s="11">
        <v>87</v>
      </c>
      <c r="K26" s="11">
        <v>87</v>
      </c>
      <c r="L26" s="11">
        <v>87</v>
      </c>
      <c r="M26" s="61">
        <v>87</v>
      </c>
      <c r="N26" s="46">
        <f>[16]Reportes!$U$6</f>
        <v>87</v>
      </c>
      <c r="O26" s="46">
        <f>[16]Reportes!$U$6</f>
        <v>87</v>
      </c>
      <c r="P26" s="47"/>
      <c r="Q26" s="47"/>
      <c r="R26" s="47"/>
      <c r="S26" s="47"/>
      <c r="T26" s="47"/>
      <c r="U26" s="47"/>
      <c r="V26" s="51"/>
    </row>
    <row r="27" spans="1:22" x14ac:dyDescent="0.25">
      <c r="A27" s="10">
        <v>18</v>
      </c>
      <c r="B27" s="10" t="s">
        <v>25</v>
      </c>
      <c r="C27" s="11">
        <v>0</v>
      </c>
      <c r="D27" s="11">
        <v>0</v>
      </c>
      <c r="E27" s="11">
        <v>0</v>
      </c>
      <c r="F27" s="11">
        <v>12</v>
      </c>
      <c r="G27" s="11">
        <v>13</v>
      </c>
      <c r="H27" s="46">
        <f>[38]Reportes!$AM$6</f>
        <v>14</v>
      </c>
      <c r="I27" s="11">
        <v>13</v>
      </c>
      <c r="J27" s="11">
        <v>13</v>
      </c>
      <c r="K27" s="11">
        <v>13</v>
      </c>
      <c r="L27" s="11">
        <v>13</v>
      </c>
      <c r="M27" s="61">
        <v>13</v>
      </c>
      <c r="N27" s="46">
        <f>[17]Reportes!$U$6</f>
        <v>13</v>
      </c>
      <c r="O27" s="46">
        <f>[17]Reportes!$X$6</f>
        <v>13</v>
      </c>
      <c r="P27" s="47"/>
      <c r="Q27" s="47"/>
      <c r="R27" s="47"/>
      <c r="S27" s="47"/>
      <c r="T27" s="47"/>
      <c r="U27" s="47"/>
      <c r="V27" s="51"/>
    </row>
    <row r="28" spans="1:22" x14ac:dyDescent="0.25">
      <c r="A28" s="10">
        <v>19</v>
      </c>
      <c r="B28" s="10" t="s">
        <v>22</v>
      </c>
      <c r="C28" s="11">
        <v>0</v>
      </c>
      <c r="D28" s="11">
        <v>0</v>
      </c>
      <c r="E28" s="11">
        <v>0</v>
      </c>
      <c r="F28" s="11">
        <v>0</v>
      </c>
      <c r="G28" s="11">
        <v>5988</v>
      </c>
      <c r="H28" s="46">
        <f>[39]Reportes!$AM$6</f>
        <v>12346</v>
      </c>
      <c r="I28" s="11">
        <v>12667</v>
      </c>
      <c r="J28" s="11">
        <v>12943</v>
      </c>
      <c r="K28" s="11">
        <v>13358</v>
      </c>
      <c r="L28" s="11">
        <v>14225</v>
      </c>
      <c r="M28" s="61">
        <v>15146</v>
      </c>
      <c r="N28" s="46">
        <f>[18]Reportes!$U$6</f>
        <v>15867</v>
      </c>
      <c r="O28" s="46">
        <f>[18]Reportes!$X$6</f>
        <v>16580</v>
      </c>
      <c r="P28" s="47"/>
      <c r="Q28" s="47"/>
      <c r="R28" s="47"/>
      <c r="S28" s="47"/>
      <c r="T28" s="47"/>
      <c r="U28" s="47"/>
      <c r="V28" s="51"/>
    </row>
    <row r="29" spans="1:22" x14ac:dyDescent="0.25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>
        <v>2602</v>
      </c>
      <c r="G29" s="11">
        <v>2513</v>
      </c>
      <c r="H29" s="46">
        <f>[40]Reportes!$AM$6</f>
        <v>1873</v>
      </c>
      <c r="I29" s="11">
        <v>1850</v>
      </c>
      <c r="J29" s="11">
        <v>1884</v>
      </c>
      <c r="K29" s="11">
        <v>1855</v>
      </c>
      <c r="L29" s="11">
        <v>1759</v>
      </c>
      <c r="M29" s="61">
        <v>1735</v>
      </c>
      <c r="N29" s="46">
        <f>[19]Reportes!$U$6</f>
        <v>1720</v>
      </c>
      <c r="O29" s="46">
        <f>[19]Reportes!$X$6</f>
        <v>1704</v>
      </c>
      <c r="P29" s="47"/>
      <c r="Q29" s="47"/>
      <c r="R29" s="47"/>
      <c r="S29" s="47"/>
      <c r="T29" s="47"/>
      <c r="U29" s="47"/>
      <c r="V29" s="51"/>
    </row>
    <row r="30" spans="1:22" x14ac:dyDescent="0.25">
      <c r="A30" s="10">
        <v>21</v>
      </c>
      <c r="B30" s="10" t="s">
        <v>20</v>
      </c>
      <c r="C30" s="11">
        <v>0</v>
      </c>
      <c r="D30" s="11">
        <v>0</v>
      </c>
      <c r="E30" s="11">
        <v>445</v>
      </c>
      <c r="F30" s="11">
        <v>1821</v>
      </c>
      <c r="G30" s="11">
        <v>824</v>
      </c>
      <c r="H30" s="46">
        <f>[41]Reportes!$AM$6</f>
        <v>534</v>
      </c>
      <c r="I30" s="11">
        <v>588</v>
      </c>
      <c r="J30" s="11">
        <v>588</v>
      </c>
      <c r="K30" s="11">
        <v>640</v>
      </c>
      <c r="L30" s="11">
        <v>690</v>
      </c>
      <c r="M30" s="61">
        <v>718</v>
      </c>
      <c r="N30" s="46">
        <f>[20]Reportes!$U$6</f>
        <v>649</v>
      </c>
      <c r="O30" s="46">
        <f>[20]Reportes!$U$6</f>
        <v>649</v>
      </c>
      <c r="P30" s="47"/>
      <c r="Q30" s="47"/>
      <c r="R30" s="47"/>
      <c r="S30" s="47"/>
      <c r="T30" s="47"/>
      <c r="U30" s="47"/>
      <c r="V30" s="51"/>
    </row>
    <row r="31" spans="1:22" x14ac:dyDescent="0.25">
      <c r="A31" s="68" t="s">
        <v>15</v>
      </c>
      <c r="B31" s="68"/>
      <c r="C31" s="12">
        <f t="shared" ref="C31:G31" si="0">SUM(C10:C30)</f>
        <v>168768</v>
      </c>
      <c r="D31" s="13">
        <f t="shared" si="0"/>
        <v>293401</v>
      </c>
      <c r="E31" s="12">
        <f t="shared" si="0"/>
        <v>433410</v>
      </c>
      <c r="F31" s="13">
        <f t="shared" si="0"/>
        <v>607185</v>
      </c>
      <c r="G31" s="12">
        <f t="shared" si="0"/>
        <v>815517</v>
      </c>
      <c r="H31" s="12">
        <f t="shared" ref="H31:O31" si="1">SUM(H10:H30)</f>
        <v>1034746</v>
      </c>
      <c r="I31" s="12">
        <f t="shared" si="1"/>
        <v>1019201</v>
      </c>
      <c r="J31" s="12">
        <f t="shared" si="1"/>
        <v>1083682</v>
      </c>
      <c r="K31" s="12">
        <f t="shared" si="1"/>
        <v>1093202</v>
      </c>
      <c r="L31" s="12">
        <f t="shared" si="1"/>
        <v>1106340</v>
      </c>
      <c r="M31" s="62">
        <f t="shared" si="1"/>
        <v>1125181</v>
      </c>
      <c r="N31" s="62">
        <f t="shared" si="1"/>
        <v>1135327</v>
      </c>
      <c r="O31" s="12">
        <f t="shared" si="1"/>
        <v>1155809</v>
      </c>
      <c r="P31" s="44"/>
      <c r="Q31" s="44"/>
      <c r="R31" s="44"/>
      <c r="S31" s="44"/>
      <c r="T31" s="44"/>
      <c r="U31" s="44"/>
      <c r="V31" s="51"/>
    </row>
    <row r="32" spans="1:22" x14ac:dyDescent="0.25">
      <c r="A32" s="34"/>
    </row>
    <row r="33" spans="1:22" x14ac:dyDescent="0.25">
      <c r="A33" s="34"/>
      <c r="B33" s="35" t="s">
        <v>59</v>
      </c>
    </row>
    <row r="34" spans="1:22" x14ac:dyDescent="0.25">
      <c r="A34" s="34"/>
      <c r="B34" s="35" t="s">
        <v>60</v>
      </c>
    </row>
    <row r="35" spans="1:22" x14ac:dyDescent="0.25">
      <c r="A35" s="34"/>
      <c r="B35" s="35"/>
    </row>
    <row r="37" spans="1:22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22" ht="18" x14ac:dyDescent="0.25">
      <c r="B38" s="6" t="s">
        <v>35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37"/>
      <c r="U38" s="37"/>
      <c r="V38" s="37"/>
    </row>
    <row r="39" spans="1:22" x14ac:dyDescent="0.25">
      <c r="B39" s="8" t="s">
        <v>40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37"/>
      <c r="U39" s="37"/>
      <c r="V39" s="37"/>
    </row>
    <row r="40" spans="1:2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37"/>
      <c r="U40" s="37"/>
      <c r="V40" s="37"/>
    </row>
    <row r="41" spans="1:22" x14ac:dyDescent="0.25">
      <c r="B41" s="9" t="s">
        <v>46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37"/>
      <c r="U41" s="37"/>
      <c r="V41" s="37"/>
    </row>
    <row r="42" spans="1:22" ht="7.5" customHeight="1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22" x14ac:dyDescent="0.25">
      <c r="C43" s="1"/>
      <c r="D43" s="1"/>
      <c r="E43" s="1"/>
      <c r="F43" s="1"/>
      <c r="G43" s="1"/>
      <c r="H43" s="1"/>
      <c r="I43" s="1"/>
    </row>
    <row r="44" spans="1:22" x14ac:dyDescent="0.25">
      <c r="C44" s="1"/>
      <c r="D44" s="1"/>
      <c r="E44" s="1"/>
      <c r="F44" s="1"/>
      <c r="G44" s="1"/>
      <c r="H44" s="1"/>
      <c r="I44" s="1"/>
    </row>
    <row r="45" spans="1:22" x14ac:dyDescent="0.25">
      <c r="C45" s="1"/>
      <c r="D45" s="1"/>
      <c r="E45" s="1"/>
      <c r="F45" s="1"/>
      <c r="G45" s="1"/>
      <c r="H45" s="1"/>
      <c r="I45" s="1"/>
    </row>
    <row r="46" spans="1:22" x14ac:dyDescent="0.25">
      <c r="C46" s="1"/>
      <c r="D46" s="1"/>
      <c r="E46" s="1"/>
      <c r="F46" s="1"/>
      <c r="G46" s="1"/>
      <c r="H46" s="1"/>
      <c r="I46" s="1"/>
    </row>
    <row r="47" spans="1:22" x14ac:dyDescent="0.25">
      <c r="C47" s="1"/>
      <c r="D47" s="1"/>
      <c r="E47" s="1"/>
      <c r="F47" s="1"/>
      <c r="G47" s="1"/>
      <c r="H47" s="1"/>
      <c r="I47" s="1"/>
    </row>
    <row r="48" spans="1:22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</sheetData>
  <sortState ref="B6:B28">
    <sortCondition ref="B6:B28"/>
  </sortState>
  <mergeCells count="1">
    <mergeCell ref="A31:B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opLeftCell="A4" workbookViewId="0">
      <selection activeCell="B18" sqref="B18:B19"/>
    </sheetView>
  </sheetViews>
  <sheetFormatPr baseColWidth="10" defaultColWidth="11.42578125" defaultRowHeight="15" x14ac:dyDescent="0.25"/>
  <cols>
    <col min="1" max="1" width="11.42578125" style="34"/>
    <col min="2" max="2" width="47.7109375" style="34" bestFit="1" customWidth="1"/>
    <col min="3" max="3" width="15.85546875" style="34" customWidth="1"/>
    <col min="4" max="4" width="22.5703125" style="34" customWidth="1"/>
    <col min="5" max="16384" width="11.42578125" style="34"/>
  </cols>
  <sheetData>
    <row r="2" spans="1:10" x14ac:dyDescent="0.25">
      <c r="A2" s="7"/>
      <c r="B2" s="7"/>
      <c r="C2" s="7"/>
      <c r="D2" s="7"/>
      <c r="E2" s="36"/>
      <c r="F2" s="36"/>
      <c r="G2" s="36"/>
      <c r="H2" s="36"/>
      <c r="I2" s="36"/>
      <c r="J2" s="36"/>
    </row>
    <row r="3" spans="1:10" ht="15" customHeight="1" x14ac:dyDescent="0.25">
      <c r="A3" s="70" t="s">
        <v>37</v>
      </c>
      <c r="B3" s="70"/>
      <c r="C3" s="4"/>
      <c r="D3" s="4"/>
      <c r="E3" s="37"/>
      <c r="F3" s="37"/>
      <c r="G3" s="37"/>
      <c r="H3" s="37"/>
      <c r="I3" s="37"/>
      <c r="J3" s="37"/>
    </row>
    <row r="4" spans="1:10" x14ac:dyDescent="0.25">
      <c r="A4" s="71" t="s">
        <v>55</v>
      </c>
      <c r="B4" s="71"/>
      <c r="C4" s="4"/>
      <c r="D4" s="4"/>
      <c r="E4" s="37"/>
      <c r="F4" s="37"/>
      <c r="G4" s="37"/>
      <c r="H4" s="37"/>
      <c r="I4" s="37"/>
      <c r="J4" s="37"/>
    </row>
    <row r="5" spans="1:10" x14ac:dyDescent="0.25">
      <c r="A5" s="4"/>
      <c r="B5" s="4"/>
      <c r="C5" s="4"/>
      <c r="D5" s="4"/>
      <c r="E5" s="37"/>
      <c r="F5" s="37"/>
      <c r="G5" s="37"/>
      <c r="H5" s="37"/>
      <c r="I5" s="37"/>
      <c r="J5" s="37"/>
    </row>
    <row r="6" spans="1:10" x14ac:dyDescent="0.25">
      <c r="A6" s="72" t="s">
        <v>54</v>
      </c>
      <c r="B6" s="72"/>
      <c r="C6" s="4"/>
      <c r="D6" s="4"/>
      <c r="E6" s="37"/>
      <c r="F6" s="37"/>
      <c r="G6" s="37"/>
      <c r="H6" s="37"/>
      <c r="I6" s="37"/>
      <c r="J6" s="37"/>
    </row>
    <row r="7" spans="1:10" ht="6" customHeight="1" x14ac:dyDescent="0.25">
      <c r="A7" s="5"/>
      <c r="B7" s="5"/>
      <c r="C7" s="5"/>
      <c r="D7" s="5"/>
      <c r="E7" s="37"/>
      <c r="F7" s="37"/>
      <c r="G7" s="37"/>
      <c r="H7" s="37"/>
      <c r="I7" s="37"/>
      <c r="J7" s="37"/>
    </row>
    <row r="8" spans="1:10" ht="45" x14ac:dyDescent="0.25">
      <c r="A8" s="28" t="s">
        <v>0</v>
      </c>
      <c r="B8" s="28" t="s">
        <v>1</v>
      </c>
      <c r="C8" s="28" t="s">
        <v>48</v>
      </c>
      <c r="D8" s="28" t="s">
        <v>13</v>
      </c>
    </row>
    <row r="9" spans="1:10" x14ac:dyDescent="0.25">
      <c r="A9" s="14">
        <v>1</v>
      </c>
      <c r="B9" s="14" t="s">
        <v>26</v>
      </c>
      <c r="C9" s="15">
        <f>Abonados!N17</f>
        <v>647781</v>
      </c>
      <c r="D9" s="16">
        <f t="shared" ref="D9:D15" si="0">C9/$C$16</f>
        <v>0.63036833546933069</v>
      </c>
    </row>
    <row r="10" spans="1:10" x14ac:dyDescent="0.25">
      <c r="A10" s="14">
        <v>2</v>
      </c>
      <c r="B10" s="14" t="s">
        <v>2</v>
      </c>
      <c r="C10" s="15">
        <f>Abonados!N13</f>
        <v>166129</v>
      </c>
      <c r="D10" s="16">
        <f t="shared" si="0"/>
        <v>0.16166337265709313</v>
      </c>
    </row>
    <row r="11" spans="1:10" x14ac:dyDescent="0.25">
      <c r="A11" s="14">
        <v>3</v>
      </c>
      <c r="B11" s="14" t="s">
        <v>31</v>
      </c>
      <c r="C11" s="15">
        <f>Abonados!N18</f>
        <v>116819</v>
      </c>
      <c r="D11" s="16">
        <f t="shared" si="0"/>
        <v>0.11367884914993144</v>
      </c>
    </row>
    <row r="12" spans="1:10" x14ac:dyDescent="0.25">
      <c r="A12" s="14">
        <v>4</v>
      </c>
      <c r="B12" s="14" t="s">
        <v>6</v>
      </c>
      <c r="C12" s="15">
        <f>Abonados!N12</f>
        <v>22771</v>
      </c>
      <c r="D12" s="16">
        <f t="shared" si="0"/>
        <v>2.2158904578819274E-2</v>
      </c>
    </row>
    <row r="13" spans="1:10" x14ac:dyDescent="0.25">
      <c r="A13" s="14">
        <v>5</v>
      </c>
      <c r="B13" s="14" t="s">
        <v>3</v>
      </c>
      <c r="C13" s="15">
        <f>Abonados!N11</f>
        <v>50876</v>
      </c>
      <c r="D13" s="16">
        <f t="shared" si="0"/>
        <v>4.9508428674718261E-2</v>
      </c>
    </row>
    <row r="14" spans="1:10" x14ac:dyDescent="0.25">
      <c r="A14" s="14">
        <v>6</v>
      </c>
      <c r="B14" s="14" t="s">
        <v>9</v>
      </c>
      <c r="C14" s="15">
        <f>Abonados!N23</f>
        <v>3557</v>
      </c>
      <c r="D14" s="16">
        <f t="shared" si="0"/>
        <v>3.4613861309059839E-3</v>
      </c>
    </row>
    <row r="15" spans="1:10" x14ac:dyDescent="0.25">
      <c r="A15" s="14">
        <v>7</v>
      </c>
      <c r="B15" s="14" t="s">
        <v>24</v>
      </c>
      <c r="C15" s="15">
        <f>(Abonados!N32-SUM('Participación del mercado'!C9:C14))</f>
        <v>19690</v>
      </c>
      <c r="D15" s="16">
        <f t="shared" si="0"/>
        <v>1.9160723339201245E-2</v>
      </c>
      <c r="F15" s="38"/>
    </row>
    <row r="16" spans="1:10" x14ac:dyDescent="0.25">
      <c r="A16" s="68" t="s">
        <v>15</v>
      </c>
      <c r="B16" s="68"/>
      <c r="C16" s="12">
        <f>SUM(C9:C15)</f>
        <v>1027623</v>
      </c>
      <c r="D16" s="17">
        <f>SUM(D9:D15)</f>
        <v>1</v>
      </c>
      <c r="F16" s="38"/>
    </row>
    <row r="17" spans="1:6" x14ac:dyDescent="0.25">
      <c r="A17" s="43"/>
      <c r="B17" s="43"/>
      <c r="C17" s="44"/>
      <c r="D17" s="45"/>
      <c r="F17" s="38"/>
    </row>
    <row r="18" spans="1:6" x14ac:dyDescent="0.25">
      <c r="A18" s="43"/>
      <c r="B18" s="35" t="s">
        <v>59</v>
      </c>
      <c r="C18" s="44"/>
      <c r="D18" s="45"/>
      <c r="F18" s="38"/>
    </row>
    <row r="19" spans="1:6" x14ac:dyDescent="0.25">
      <c r="A19" s="36"/>
      <c r="B19" s="35" t="s">
        <v>60</v>
      </c>
    </row>
    <row r="21" spans="1:6" x14ac:dyDescent="0.25">
      <c r="B21" s="7"/>
      <c r="C21" s="7"/>
      <c r="D21" s="7"/>
      <c r="E21" s="7"/>
      <c r="F21" s="18"/>
    </row>
    <row r="22" spans="1:6" ht="18" x14ac:dyDescent="0.25">
      <c r="B22" s="20" t="s">
        <v>34</v>
      </c>
      <c r="C22" s="19"/>
      <c r="D22" s="4"/>
      <c r="E22" s="4"/>
      <c r="F22" s="18"/>
    </row>
    <row r="23" spans="1:6" x14ac:dyDescent="0.25">
      <c r="B23" s="71" t="s">
        <v>49</v>
      </c>
      <c r="C23" s="71"/>
      <c r="D23" s="4"/>
      <c r="E23" s="4"/>
      <c r="F23" s="18"/>
    </row>
    <row r="24" spans="1:6" x14ac:dyDescent="0.25">
      <c r="B24" s="4"/>
      <c r="C24" s="4"/>
      <c r="D24" s="4"/>
      <c r="E24" s="4"/>
      <c r="F24" s="18"/>
    </row>
    <row r="25" spans="1:6" x14ac:dyDescent="0.25">
      <c r="B25" s="72" t="s">
        <v>46</v>
      </c>
      <c r="C25" s="72"/>
      <c r="D25" s="4"/>
      <c r="E25" s="4"/>
      <c r="F25" s="18"/>
    </row>
    <row r="26" spans="1:6" ht="6" customHeight="1" x14ac:dyDescent="0.25">
      <c r="B26" s="31"/>
      <c r="C26" s="31"/>
      <c r="D26" s="31"/>
      <c r="E26" s="31"/>
      <c r="F26" s="31"/>
    </row>
    <row r="27" spans="1:6" x14ac:dyDescent="0.25">
      <c r="B27"/>
      <c r="C27"/>
      <c r="D27"/>
      <c r="E27"/>
      <c r="F27"/>
    </row>
    <row r="28" spans="1:6" x14ac:dyDescent="0.25">
      <c r="B28"/>
      <c r="C28"/>
      <c r="D28"/>
      <c r="E28"/>
      <c r="F28"/>
    </row>
    <row r="29" spans="1:6" x14ac:dyDescent="0.25">
      <c r="B29"/>
      <c r="C29"/>
      <c r="D29"/>
      <c r="E29"/>
      <c r="F29"/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</sheetData>
  <sortState ref="A9:D15">
    <sortCondition ref="A9"/>
  </sortState>
  <mergeCells count="6">
    <mergeCell ref="A16:B16"/>
    <mergeCell ref="A3:B3"/>
    <mergeCell ref="A4:B4"/>
    <mergeCell ref="A6:B6"/>
    <mergeCell ref="B25:C25"/>
    <mergeCell ref="B23:C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workbookViewId="0">
      <selection activeCell="B33" sqref="B33"/>
    </sheetView>
  </sheetViews>
  <sheetFormatPr baseColWidth="10" defaultColWidth="11.42578125" defaultRowHeight="15" x14ac:dyDescent="0.25"/>
  <cols>
    <col min="1" max="1" width="11.42578125" style="34"/>
    <col min="2" max="2" width="14.140625" style="34" customWidth="1"/>
    <col min="3" max="3" width="43.28515625" style="34" customWidth="1"/>
    <col min="4" max="4" width="13.42578125" style="34" customWidth="1"/>
    <col min="5" max="16384" width="11.42578125" style="34"/>
  </cols>
  <sheetData>
    <row r="2" spans="2:11" x14ac:dyDescent="0.25">
      <c r="B2" s="7"/>
      <c r="C2" s="7"/>
      <c r="D2" s="36"/>
      <c r="E2" s="7"/>
      <c r="F2" s="7"/>
      <c r="G2" s="7"/>
      <c r="H2" s="7"/>
      <c r="I2" s="7"/>
      <c r="J2" s="7"/>
      <c r="K2" s="7"/>
    </row>
    <row r="3" spans="2:11" ht="15" customHeight="1" x14ac:dyDescent="0.25">
      <c r="B3" s="73" t="s">
        <v>35</v>
      </c>
      <c r="C3" s="73"/>
      <c r="D3" s="37"/>
      <c r="E3" s="24" t="s">
        <v>35</v>
      </c>
      <c r="F3" s="24"/>
      <c r="G3" s="7"/>
      <c r="H3" s="7"/>
      <c r="I3" s="7"/>
      <c r="J3" s="7"/>
      <c r="K3" s="7"/>
    </row>
    <row r="4" spans="2:11" x14ac:dyDescent="0.25">
      <c r="B4" s="74" t="s">
        <v>36</v>
      </c>
      <c r="C4" s="74"/>
      <c r="D4" s="37"/>
      <c r="E4" s="25" t="s">
        <v>36</v>
      </c>
      <c r="F4" s="25"/>
      <c r="G4" s="7"/>
      <c r="H4" s="7"/>
      <c r="I4" s="7"/>
      <c r="J4" s="7"/>
      <c r="K4" s="7"/>
    </row>
    <row r="5" spans="2:11" x14ac:dyDescent="0.25">
      <c r="B5" s="4"/>
      <c r="C5" s="4"/>
      <c r="D5" s="37"/>
      <c r="E5" s="4"/>
      <c r="F5" s="4"/>
      <c r="G5" s="7"/>
      <c r="H5" s="7"/>
      <c r="I5" s="7"/>
      <c r="J5" s="7"/>
      <c r="K5" s="7"/>
    </row>
    <row r="6" spans="2:11" x14ac:dyDescent="0.25">
      <c r="B6" s="75" t="s">
        <v>56</v>
      </c>
      <c r="C6" s="72"/>
      <c r="D6" s="37"/>
      <c r="E6" s="26" t="s">
        <v>56</v>
      </c>
      <c r="F6" s="9"/>
      <c r="G6" s="7"/>
      <c r="H6" s="7"/>
      <c r="I6" s="7"/>
      <c r="J6" s="7"/>
      <c r="K6" s="7"/>
    </row>
    <row r="7" spans="2:11" ht="6" customHeight="1" x14ac:dyDescent="0.25">
      <c r="B7" s="5"/>
      <c r="C7" s="5"/>
      <c r="D7" s="37"/>
      <c r="E7" s="27"/>
      <c r="F7" s="27"/>
      <c r="G7" s="27"/>
      <c r="H7" s="27"/>
      <c r="I7" s="27"/>
      <c r="J7" s="27"/>
      <c r="K7" s="27"/>
    </row>
    <row r="8" spans="2:11" s="40" customFormat="1" x14ac:dyDescent="0.25">
      <c r="B8" s="32" t="s">
        <v>14</v>
      </c>
      <c r="C8" s="33" t="s">
        <v>23</v>
      </c>
      <c r="E8" s="2"/>
      <c r="F8" s="2"/>
      <c r="G8" s="2"/>
      <c r="H8" s="2"/>
      <c r="I8" s="2"/>
      <c r="J8" s="2"/>
    </row>
    <row r="9" spans="2:11" s="40" customFormat="1" x14ac:dyDescent="0.25">
      <c r="B9" s="22">
        <v>2008</v>
      </c>
      <c r="C9" s="21">
        <v>75335391.200052798</v>
      </c>
      <c r="D9" s="41"/>
      <c r="E9" s="2"/>
      <c r="F9" s="2"/>
      <c r="G9" s="2"/>
      <c r="H9" s="2"/>
      <c r="I9" s="2"/>
      <c r="J9" s="2"/>
    </row>
    <row r="10" spans="2:11" s="40" customFormat="1" x14ac:dyDescent="0.25">
      <c r="B10" s="22">
        <v>2009</v>
      </c>
      <c r="C10" s="21">
        <v>111115474.58632284</v>
      </c>
      <c r="D10" s="3"/>
      <c r="E10" s="23"/>
      <c r="F10" s="2"/>
      <c r="G10" s="2"/>
      <c r="H10" s="2"/>
      <c r="I10" s="2"/>
      <c r="J10" s="2"/>
    </row>
    <row r="11" spans="2:11" s="40" customFormat="1" x14ac:dyDescent="0.25">
      <c r="B11" s="22">
        <v>2010</v>
      </c>
      <c r="C11" s="21">
        <v>63242391.930800006</v>
      </c>
      <c r="E11" s="2"/>
      <c r="F11" s="2"/>
      <c r="G11" s="2"/>
      <c r="H11" s="2"/>
      <c r="I11" s="2"/>
      <c r="J11" s="2"/>
    </row>
    <row r="12" spans="2:11" s="40" customFormat="1" x14ac:dyDescent="0.25">
      <c r="B12" s="22">
        <v>2011</v>
      </c>
      <c r="C12" s="21">
        <v>89524794.438399971</v>
      </c>
      <c r="E12" s="2"/>
      <c r="F12" s="2"/>
      <c r="G12" s="2"/>
      <c r="H12" s="2"/>
      <c r="I12" s="2"/>
      <c r="J12" s="2"/>
    </row>
    <row r="13" spans="2:11" s="40" customFormat="1" x14ac:dyDescent="0.25">
      <c r="B13" s="22">
        <v>2012</v>
      </c>
      <c r="C13" s="21">
        <v>80910722.806153715</v>
      </c>
      <c r="E13" s="2"/>
      <c r="F13" s="2"/>
      <c r="G13" s="2"/>
      <c r="H13" s="2"/>
      <c r="I13" s="2"/>
      <c r="J13" s="2"/>
    </row>
    <row r="14" spans="2:11" s="40" customFormat="1" x14ac:dyDescent="0.25">
      <c r="B14" s="22">
        <v>2013</v>
      </c>
      <c r="C14" s="21">
        <v>92843821.457530826</v>
      </c>
      <c r="E14" s="2"/>
      <c r="F14" s="2"/>
      <c r="G14" s="2"/>
      <c r="H14" s="2"/>
      <c r="I14" s="2"/>
      <c r="J14" s="2"/>
    </row>
    <row r="15" spans="2:11" x14ac:dyDescent="0.25">
      <c r="B15" s="67">
        <v>41640</v>
      </c>
      <c r="C15" s="21">
        <f>[43]ENERO!$F$24</f>
        <v>8891490.5165999979</v>
      </c>
      <c r="E15"/>
      <c r="F15"/>
      <c r="G15"/>
      <c r="H15"/>
      <c r="I15"/>
      <c r="J15"/>
    </row>
    <row r="16" spans="2:11" x14ac:dyDescent="0.25">
      <c r="B16" s="67">
        <v>41671</v>
      </c>
      <c r="C16" s="21">
        <f>[43]FEBRERO!$F$25</f>
        <v>9282771.8653999995</v>
      </c>
      <c r="E16"/>
      <c r="F16"/>
      <c r="G16"/>
      <c r="H16"/>
      <c r="I16"/>
      <c r="J16"/>
    </row>
    <row r="17" spans="2:10" x14ac:dyDescent="0.25">
      <c r="B17" s="67">
        <v>41699</v>
      </c>
      <c r="C17" s="21">
        <f>[43]MARZO!$F$25</f>
        <v>9729053.0906688161</v>
      </c>
      <c r="E17"/>
      <c r="F17"/>
      <c r="G17"/>
      <c r="H17"/>
      <c r="I17"/>
      <c r="J17"/>
    </row>
    <row r="18" spans="2:10" x14ac:dyDescent="0.25">
      <c r="B18" s="67">
        <v>41730</v>
      </c>
      <c r="C18" s="21">
        <f>[43]ABRIL!$F$24</f>
        <v>9683834.0990000088</v>
      </c>
      <c r="E18"/>
      <c r="F18"/>
      <c r="G18"/>
      <c r="H18"/>
      <c r="I18"/>
      <c r="J18"/>
    </row>
    <row r="19" spans="2:10" x14ac:dyDescent="0.25">
      <c r="B19" s="67">
        <v>41760</v>
      </c>
      <c r="C19" s="21">
        <f>[43]MAYO!$F$25</f>
        <v>9811590.8499999978</v>
      </c>
      <c r="E19"/>
      <c r="F19"/>
      <c r="G19"/>
      <c r="H19"/>
      <c r="I19"/>
      <c r="J19"/>
    </row>
    <row r="20" spans="2:10" x14ac:dyDescent="0.25">
      <c r="B20" s="67">
        <v>41791</v>
      </c>
      <c r="C20" s="21">
        <v>9788431.9699999988</v>
      </c>
      <c r="E20"/>
      <c r="F20"/>
      <c r="G20"/>
      <c r="H20"/>
      <c r="I20"/>
      <c r="J20"/>
    </row>
    <row r="21" spans="2:10" x14ac:dyDescent="0.25">
      <c r="B21" s="67">
        <v>41821</v>
      </c>
      <c r="C21" s="21">
        <v>8500482.2700000014</v>
      </c>
      <c r="E21"/>
      <c r="F21"/>
      <c r="G21"/>
      <c r="H21"/>
      <c r="I21"/>
      <c r="J21"/>
    </row>
    <row r="22" spans="2:10" x14ac:dyDescent="0.25">
      <c r="B22" s="22">
        <v>2014</v>
      </c>
      <c r="C22" s="21">
        <f>SUM(C15:C21)</f>
        <v>65687654.66166883</v>
      </c>
      <c r="E22"/>
      <c r="F22"/>
      <c r="G22"/>
      <c r="H22"/>
      <c r="I22"/>
      <c r="J22"/>
    </row>
    <row r="23" spans="2:10" x14ac:dyDescent="0.25">
      <c r="B23" s="65"/>
      <c r="C23" s="66"/>
      <c r="E23"/>
      <c r="F23"/>
      <c r="G23"/>
      <c r="H23"/>
      <c r="I23"/>
      <c r="J23"/>
    </row>
    <row r="24" spans="2:10" x14ac:dyDescent="0.25">
      <c r="B24" s="35" t="s">
        <v>61</v>
      </c>
      <c r="E24"/>
      <c r="F24"/>
      <c r="G24"/>
      <c r="H24"/>
      <c r="I24"/>
      <c r="J24"/>
    </row>
    <row r="25" spans="2:10" x14ac:dyDescent="0.25">
      <c r="B25" s="35" t="s">
        <v>62</v>
      </c>
      <c r="C25" s="35" t="s">
        <v>59</v>
      </c>
      <c r="E25"/>
      <c r="F25"/>
      <c r="G25"/>
      <c r="H25"/>
      <c r="I25"/>
      <c r="J25"/>
    </row>
    <row r="26" spans="2:10" x14ac:dyDescent="0.25">
      <c r="B26" s="35" t="s">
        <v>63</v>
      </c>
      <c r="C26" s="35"/>
      <c r="E26"/>
      <c r="F26"/>
      <c r="G26"/>
      <c r="H26"/>
      <c r="I26"/>
      <c r="J26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2014-09-02T17:57:18Z</dcterms:modified>
</cp:coreProperties>
</file>