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S_DGGST\NUEVA_PAGINA_WEB\ESTADISTICAS\2015\03_Marzo\INFORMACIONES_MERCADO\03_SERVICIOS PORTADORES\"/>
    </mc:Choice>
  </mc:AlternateContent>
  <bookViews>
    <workbookView xWindow="8790" yWindow="375" windowWidth="9870" windowHeight="10440" tabRatio="845" activeTab="3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C18" i="4" l="1"/>
  <c r="K16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30" i="1" l="1"/>
  <c r="L30" i="6"/>
  <c r="K25" i="6" l="1"/>
  <c r="K25" i="1"/>
  <c r="K22" i="1"/>
  <c r="K12" i="1"/>
  <c r="K30" i="1" l="1"/>
  <c r="K29" i="6"/>
  <c r="K28" i="6"/>
  <c r="K27" i="6"/>
  <c r="K26" i="6"/>
  <c r="K24" i="6"/>
  <c r="K23" i="6"/>
  <c r="K22" i="6"/>
  <c r="K21" i="6"/>
  <c r="K20" i="6"/>
  <c r="D11" i="2" s="1"/>
  <c r="K19" i="6"/>
  <c r="K18" i="6"/>
  <c r="K17" i="6"/>
  <c r="K16" i="6"/>
  <c r="D8" i="2" s="1"/>
  <c r="K15" i="6"/>
  <c r="K14" i="6"/>
  <c r="K13" i="6"/>
  <c r="K12" i="6"/>
  <c r="D9" i="2" s="1"/>
  <c r="K11" i="6"/>
  <c r="D10" i="2" s="1"/>
  <c r="K10" i="6"/>
  <c r="K9" i="6"/>
  <c r="K30" i="6" l="1"/>
  <c r="D12" i="2" s="1"/>
  <c r="M30" i="6"/>
  <c r="N30" i="6"/>
  <c r="O30" i="6"/>
  <c r="P30" i="6"/>
  <c r="Q30" i="6"/>
  <c r="J16" i="6" l="1"/>
  <c r="J29" i="1" l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5" i="6"/>
  <c r="J14" i="6"/>
  <c r="J13" i="6"/>
  <c r="J12" i="6"/>
  <c r="J11" i="6"/>
  <c r="J10" i="6"/>
  <c r="J9" i="6"/>
  <c r="J30" i="6" l="1"/>
  <c r="J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D13" i="2" l="1"/>
  <c r="I30" i="1"/>
  <c r="I30" i="6" l="1"/>
  <c r="B6" i="4" l="1"/>
  <c r="E6" i="4" s="1"/>
  <c r="B23" i="2"/>
  <c r="B6" i="2"/>
  <c r="B40" i="1"/>
  <c r="B7" i="1"/>
  <c r="B41" i="6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30" i="6"/>
  <c r="G30" i="1" l="1"/>
  <c r="E30" i="1"/>
  <c r="D30" i="1"/>
  <c r="C30" i="1"/>
  <c r="G30" i="6"/>
  <c r="F30" i="6"/>
  <c r="E30" i="6"/>
  <c r="D30" i="6"/>
  <c r="C30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<sst xmlns="http://schemas.openxmlformats.org/spreadsheetml/2006/main" count="109" uniqueCount="63">
  <si>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</si>
  <si>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</si>
  <si>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</si>
  <si>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</si>
  <si>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</si>
  <si>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</si>
  <si>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</si>
  <si>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</si>
  <si>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</si>
  <si>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</si>
  <si>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</si>
  <si>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</si>
  <si>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</si>
  <si>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</si>
  <si>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</si>
  <si>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</si>
  <si>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</si>
  <si>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</si>
  <si>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</si>
  <si>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</si>
  <si>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</si>
  <si>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</si>
  <si>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</si>
  <si>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</si>
  <si>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</si>
  <si>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</si>
  <si>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</si>
  <si>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</si>
  <si>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</si>
  <si>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</si>
  <si>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</si>
  <si>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</si>
  <si>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</si>
  <si>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</si>
  <si>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</si>
  <si>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</si>
  <si>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</si>
  <si>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</si>
  <si>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</si>
  <si>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Número usuarios
Noviembre 2014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</si>
  <si>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</si>
  <si>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</si>
  <si>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</si>
  <si>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</si>
  <si>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</si>
  <si>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</si>
  <si>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Nota 2.-La información correspondientes a enero 2015 es tomada de los datos de usuarios netamente, sin relación alguna con los daos de  enlaces presentados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</si>
  <si>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</si>
  <si>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</si>
  <si>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</si>
  <si>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</si>
  <si>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</si>
  <si>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</si>
  <si>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</si>
  <si>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</si>
  <si>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</si>
  <si>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</si>
  <si>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</si>
  <si>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feb-2015</t>
  </si>
  <si>
    <t>Fecha de Publicación: 15 de abril del 2015</t>
  </si>
  <si>
    <t>mar-2015</t>
  </si>
  <si>
    <t xml:space="preserve">    PARTICIPACIÓN DEL MERCADO MARZO 2015</t>
  </si>
  <si>
    <t>PARTICIPACIÓN DEL MERCADO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</si>
</sst>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4" fillId="25" borderId="10" xfId="0" applyFont="1" applyFill="1" applyBorder="1" applyAlignment="1">
      <alignment horizontal="left"/>
    </xf>
    <xf numFmtId="3" fontId="24" fillId="26" borderId="10" xfId="2" applyNumberFormat="1" applyFont="1" applyFill="1" applyBorder="1"/>
    <xf numFmtId="0" fontId="26" fillId="0" borderId="10" xfId="0" applyFont="1" applyFill="1" applyBorder="1" applyAlignment="1">
      <alignment horizontal="left"/>
    </xf>
    <xf numFmtId="3" fontId="26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3" fontId="25" fillId="2" borderId="0" xfId="2" applyNumberFormat="1" applyFont="1" applyFill="1" applyBorder="1" applyAlignment="1">
      <alignment horizontal="right"/>
    </xf>
    <xf numFmtId="9" fontId="25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4" fillId="26" borderId="0" xfId="2" applyNumberFormat="1" applyFont="1" applyFill="1" applyBorder="1"/>
    <xf numFmtId="49" fontId="21" fillId="25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6" fillId="0" borderId="0" xfId="0" applyFont="1" applyFill="1" applyBorder="1" applyAlignment="1">
      <alignment horizontal="center" vertical="center"/>
    </xf>
    <xf numFmtId="3" fontId="26" fillId="0" borderId="0" xfId="0" applyNumberFormat="1" applyFont="1" applyFill="1" applyBorder="1"/>
    <xf numFmtId="0" fontId="22" fillId="0" borderId="0" xfId="0" applyFont="1"/>
    <xf numFmtId="0" fontId="28" fillId="0" borderId="0" xfId="0" applyFont="1"/>
    <xf numFmtId="0" fontId="24" fillId="25" borderId="10" xfId="0" applyFont="1" applyFill="1" applyBorder="1" applyAlignment="1">
      <alignment horizontal="left" wrapText="1"/>
    </xf>
    <xf numFmtId="3" fontId="29" fillId="26" borderId="10" xfId="2" applyNumberFormat="1" applyFont="1" applyFill="1" applyBorder="1"/>
    <xf numFmtId="0" fontId="3" fillId="0" borderId="0" xfId="0" applyFont="1"/>
    <xf numFmtId="49" fontId="30" fillId="25" borderId="0" xfId="0" applyNumberFormat="1" applyFont="1" applyFill="1" applyBorder="1" applyAlignment="1">
      <alignment horizontal="center" vertical="center" wrapText="1"/>
    </xf>
    <xf numFmtId="3" fontId="30" fillId="2" borderId="0" xfId="2" applyNumberFormat="1" applyFont="1" applyFill="1" applyBorder="1" applyAlignment="1">
      <alignment horizontal="right"/>
    </xf>
    <xf numFmtId="0" fontId="31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23" fillId="2" borderId="0" xfId="0" applyFont="1" applyFill="1" applyBorder="1" applyAlignment="1"/>
    <xf numFmtId="0" fontId="2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4" fillId="25" borderId="14" xfId="0" applyFont="1" applyFill="1" applyBorder="1" applyAlignment="1">
      <alignment horizontal="left"/>
    </xf>
    <xf numFmtId="3" fontId="25" fillId="0" borderId="17" xfId="2" applyNumberFormat="1" applyFont="1" applyFill="1" applyBorder="1" applyAlignment="1">
      <alignment horizontal="right"/>
    </xf>
    <xf numFmtId="3" fontId="25" fillId="0" borderId="17" xfId="0" applyNumberFormat="1" applyFont="1" applyFill="1" applyBorder="1" applyAlignment="1">
      <alignment horizontal="right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/>
    <xf numFmtId="0" fontId="33" fillId="2" borderId="0" xfId="0" applyFont="1" applyFill="1" applyAlignment="1"/>
    <xf numFmtId="0" fontId="29" fillId="2" borderId="0" xfId="0" applyFont="1" applyFill="1" applyBorder="1" applyAlignment="1"/>
    <xf numFmtId="0" fontId="33" fillId="2" borderId="0" xfId="0" applyFont="1" applyFill="1" applyBorder="1" applyAlignment="1"/>
    <xf numFmtId="0" fontId="24" fillId="25" borderId="11" xfId="0" applyFont="1" applyFill="1" applyBorder="1" applyAlignment="1">
      <alignment horizontal="left"/>
    </xf>
    <xf numFmtId="3" fontId="24" fillId="26" borderId="11" xfId="2" applyNumberFormat="1" applyFont="1" applyFill="1" applyBorder="1"/>
    <xf numFmtId="165" fontId="0" fillId="0" borderId="11" xfId="1" applyNumberFormat="1" applyFont="1" applyFill="1" applyBorder="1"/>
    <xf numFmtId="3" fontId="29" fillId="26" borderId="11" xfId="2" applyNumberFormat="1" applyFont="1" applyFill="1" applyBorder="1"/>
    <xf numFmtId="3" fontId="29" fillId="26" borderId="19" xfId="2" applyNumberFormat="1" applyFont="1" applyFill="1" applyBorder="1"/>
    <xf numFmtId="0" fontId="35" fillId="2" borderId="0" xfId="0" applyFont="1" applyFill="1" applyBorder="1" applyAlignment="1"/>
    <xf numFmtId="0" fontId="36" fillId="2" borderId="0" xfId="0" applyFont="1" applyFill="1" applyBorder="1" applyAlignment="1"/>
    <xf numFmtId="0" fontId="0" fillId="0" borderId="0" xfId="0" applyBorder="1" applyAlignment="1">
      <alignment vertical="center"/>
    </xf>
    <xf numFmtId="0" fontId="23" fillId="2" borderId="0" xfId="0" applyFont="1" applyFill="1"/>
    <xf numFmtId="0" fontId="3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0" fillId="2" borderId="0" xfId="0" applyFill="1" applyBorder="1"/>
    <xf numFmtId="0" fontId="38" fillId="2" borderId="0" xfId="0" applyFont="1" applyFill="1" applyAlignment="1">
      <alignment vertical="center"/>
    </xf>
    <xf numFmtId="0" fontId="24" fillId="2" borderId="0" xfId="0" applyFont="1" applyFill="1" applyAlignment="1"/>
    <xf numFmtId="0" fontId="39" fillId="2" borderId="0" xfId="0" applyFont="1" applyFill="1" applyAlignment="1"/>
    <xf numFmtId="2" fontId="2" fillId="27" borderId="20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  <xf numFmtId="3" fontId="26" fillId="0" borderId="15" xfId="0" applyNumberFormat="1" applyFont="1" applyFill="1" applyBorder="1"/>
    <xf numFmtId="17" fontId="27" fillId="2" borderId="14" xfId="0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 vertical="center"/>
    </xf>
    <xf numFmtId="3" fontId="26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/>
    </xf>
    <xf numFmtId="10" fontId="26" fillId="0" borderId="15" xfId="2" applyNumberFormat="1" applyFont="1" applyFill="1" applyBorder="1"/>
    <xf numFmtId="9" fontId="25" fillId="0" borderId="18" xfId="2" applyFont="1" applyFill="1" applyBorder="1" applyAlignment="1">
      <alignment horizontal="right"/>
    </xf>
    <xf numFmtId="2" fontId="25" fillId="27" borderId="20" xfId="0" applyNumberFormat="1" applyFont="1" applyFill="1" applyBorder="1" applyAlignment="1">
      <alignment horizontal="center" vertical="center" wrapText="1"/>
    </xf>
    <xf numFmtId="1" fontId="25" fillId="27" borderId="12" xfId="0" applyNumberFormat="1" applyFont="1" applyFill="1" applyBorder="1" applyAlignment="1">
      <alignment horizontal="center" vertical="center" wrapText="1"/>
    </xf>
    <xf numFmtId="49" fontId="25" fillId="27" borderId="12" xfId="0" applyNumberFormat="1" applyFont="1" applyFill="1" applyBorder="1" applyAlignment="1">
      <alignment horizontal="center" vertical="center" wrapText="1"/>
    </xf>
    <xf numFmtId="49" fontId="25" fillId="27" borderId="13" xfId="0" applyNumberFormat="1" applyFont="1" applyFill="1" applyBorder="1" applyAlignment="1">
      <alignment horizontal="center" vertical="center" wrapText="1"/>
    </xf>
    <xf numFmtId="165" fontId="0" fillId="0" borderId="15" xfId="1" applyNumberFormat="1" applyFont="1" applyFill="1" applyBorder="1"/>
    <xf numFmtId="2" fontId="37" fillId="27" borderId="12" xfId="0" applyNumberFormat="1" applyFont="1" applyFill="1" applyBorder="1" applyAlignment="1">
      <alignment horizontal="center" vertical="center" wrapText="1"/>
    </xf>
    <xf numFmtId="1" fontId="37" fillId="27" borderId="12" xfId="0" applyNumberFormat="1" applyFont="1" applyFill="1" applyBorder="1" applyAlignment="1">
      <alignment horizontal="center" vertical="center" wrapText="1"/>
    </xf>
    <xf numFmtId="49" fontId="37" fillId="27" borderId="12" xfId="0" applyNumberFormat="1" applyFont="1" applyFill="1" applyBorder="1" applyAlignment="1">
      <alignment horizontal="center" vertical="center" wrapText="1"/>
    </xf>
    <xf numFmtId="0" fontId="24" fillId="25" borderId="22" xfId="0" applyFont="1" applyFill="1" applyBorder="1" applyAlignment="1">
      <alignment horizontal="left"/>
    </xf>
    <xf numFmtId="2" fontId="37" fillId="27" borderId="23" xfId="0" applyNumberFormat="1" applyFont="1" applyFill="1" applyBorder="1" applyAlignment="1">
      <alignment horizontal="center" vertical="center" wrapText="1"/>
    </xf>
    <xf numFmtId="0" fontId="24" fillId="25" borderId="21" xfId="0" applyFont="1" applyFill="1" applyBorder="1" applyAlignment="1">
      <alignment horizontal="left"/>
    </xf>
    <xf numFmtId="17" fontId="27" fillId="2" borderId="25" xfId="0" applyNumberFormat="1" applyFont="1" applyFill="1" applyBorder="1" applyAlignment="1">
      <alignment horizontal="center"/>
    </xf>
    <xf numFmtId="3" fontId="26" fillId="0" borderId="26" xfId="0" applyNumberFormat="1" applyFont="1" applyFill="1" applyBorder="1"/>
    <xf numFmtId="0" fontId="25" fillId="0" borderId="24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3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8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Abonados!$J$8:$U$8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Abonados!$J$30:$U$30</c:f>
              <c:numCache>
                <c:formatCode>#,##0</c:formatCode>
                <c:ptCount val="12"/>
                <c:pt idx="0">
                  <c:v>6864</c:v>
                </c:pt>
                <c:pt idx="1">
                  <c:v>5265</c:v>
                </c:pt>
                <c:pt idx="2">
                  <c:v>5143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649840"/>
        <c:axId val="225650400"/>
      </c:barChart>
      <c:catAx>
        <c:axId val="22564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5650400"/>
        <c:crosses val="autoZero"/>
        <c:auto val="1"/>
        <c:lblAlgn val="ctr"/>
        <c:lblOffset val="100"/>
        <c:noMultiLvlLbl val="0"/>
      </c:catAx>
      <c:valAx>
        <c:axId val="225650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25649840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Enlaces!$C$8:$L$8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</c:strCache>
            </c:strRef>
          </c:cat>
          <c:val>
            <c:numRef>
              <c:f>Enlaces!$C$30:$L$30</c:f>
              <c:numCache>
                <c:formatCode>#,##0</c:formatCode>
                <c:ptCount val="10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1328358</c:v>
                </c:pt>
                <c:pt idx="7">
                  <c:v>1245105</c:v>
                </c:pt>
                <c:pt idx="8">
                  <c:v>1257198</c:v>
                </c:pt>
                <c:pt idx="9">
                  <c:v>1274702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652640"/>
        <c:axId val="225653200"/>
      </c:barChart>
      <c:catAx>
        <c:axId val="22565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5653200"/>
        <c:crosses val="autoZero"/>
        <c:auto val="1"/>
        <c:lblAlgn val="ctr"/>
        <c:lblOffset val="100"/>
        <c:noMultiLvlLbl val="0"/>
      </c:catAx>
      <c:valAx>
        <c:axId val="2256532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22565264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983</c:v>
                </c:pt>
                <c:pt idx="1">
                  <c:v>1527</c:v>
                </c:pt>
                <c:pt idx="2">
                  <c:v>1536</c:v>
                </c:pt>
                <c:pt idx="3">
                  <c:v>660</c:v>
                </c:pt>
                <c:pt idx="4">
                  <c:v>559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0.18670465337132003</c:v>
                </c:pt>
                <c:pt idx="1">
                  <c:v>0.29002849002849002</c:v>
                </c:pt>
                <c:pt idx="2">
                  <c:v>0.29173789173789172</c:v>
                </c:pt>
                <c:pt idx="3">
                  <c:v>0.12535612535612536</c:v>
                </c:pt>
                <c:pt idx="4">
                  <c:v>0.10617283950617284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ECONÓMICOS'!$B$8:$B$17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</c:numCache>
            </c:numRef>
          </c:cat>
          <c:val>
            <c:numRef>
              <c:f>'INDICADORES ECONÓMICOS'!$C$8:$C$17</c:f>
              <c:numCache>
                <c:formatCode>#,##0</c:formatCode>
                <c:ptCount val="10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58240"/>
        <c:axId val="225658800"/>
      </c:barChart>
      <c:catAx>
        <c:axId val="22565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658800"/>
        <c:crosses val="autoZero"/>
        <c:auto val="1"/>
        <c:lblAlgn val="ctr"/>
        <c:lblOffset val="100"/>
        <c:noMultiLvlLbl val="0"/>
      </c:catAx>
      <c:valAx>
        <c:axId val="225658800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22565824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41</xdr:row>
      <xdr:rowOff>12533</xdr:rowOff>
    </xdr:from>
    <xdr:to>
      <xdr:col>10</xdr:col>
      <xdr:colOff>23951</xdr:colOff>
      <xdr:row>65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2</xdr:row>
      <xdr:rowOff>125328</xdr:rowOff>
    </xdr:from>
    <xdr:to>
      <xdr:col>10</xdr:col>
      <xdr:colOff>480762</xdr:colOff>
      <xdr:row>6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37</xdr:row>
      <xdr:rowOff>37599</xdr:rowOff>
    </xdr:from>
    <xdr:to>
      <xdr:col>9</xdr:col>
      <xdr:colOff>430630</xdr:colOff>
      <xdr:row>40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41</xdr:row>
      <xdr:rowOff>21168</xdr:rowOff>
    </xdr:from>
    <xdr:to>
      <xdr:col>10</xdr:col>
      <xdr:colOff>645584</xdr:colOff>
      <xdr:row>63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169333</xdr:rowOff>
    </xdr:from>
    <xdr:to>
      <xdr:col>10</xdr:col>
      <xdr:colOff>530058</xdr:colOff>
      <xdr:row>38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22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</row>
        <row r="8">
          <cell r="F8">
            <v>7</v>
          </cell>
          <cell r="I8">
            <v>6</v>
          </cell>
          <cell r="L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</row>
        <row r="8">
          <cell r="F8">
            <v>30</v>
          </cell>
          <cell r="I8">
            <v>30</v>
          </cell>
          <cell r="L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</row>
        <row r="8">
          <cell r="F8">
            <v>25</v>
          </cell>
          <cell r="I8">
            <v>30</v>
          </cell>
          <cell r="L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766417</v>
          </cell>
        </row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  <cell r="I6">
            <v>794951</v>
          </cell>
          <cell r="L6">
            <v>794951</v>
          </cell>
        </row>
        <row r="8">
          <cell r="F8">
            <v>956</v>
          </cell>
          <cell r="I8">
            <v>983</v>
          </cell>
          <cell r="L8">
            <v>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</row>
        <row r="8">
          <cell r="F8">
            <v>5</v>
          </cell>
          <cell r="I8">
            <v>5</v>
          </cell>
          <cell r="L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</row>
        <row r="8">
          <cell r="F8">
            <v>4</v>
          </cell>
          <cell r="I8">
            <v>3</v>
          </cell>
          <cell r="L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462</v>
          </cell>
          <cell r="L6">
            <v>14963</v>
          </cell>
        </row>
        <row r="8">
          <cell r="I8">
            <v>48</v>
          </cell>
          <cell r="L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</row>
        <row r="8">
          <cell r="F8">
            <v>654</v>
          </cell>
          <cell r="I8">
            <v>660</v>
          </cell>
          <cell r="L8">
            <v>556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</row>
        <row r="8">
          <cell r="F8">
            <v>169</v>
          </cell>
          <cell r="I8">
            <v>169</v>
          </cell>
          <cell r="L8">
            <v>165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</row>
        <row r="8">
          <cell r="F8">
            <v>10</v>
          </cell>
          <cell r="I8">
            <v>10</v>
          </cell>
          <cell r="L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65501</v>
          </cell>
        </row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</row>
        <row r="8">
          <cell r="F8">
            <v>216</v>
          </cell>
          <cell r="I8">
            <v>216</v>
          </cell>
          <cell r="L8">
            <v>206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</row>
        <row r="8">
          <cell r="F8">
            <v>7</v>
          </cell>
          <cell r="L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</row>
        <row r="8">
          <cell r="F8">
            <v>4</v>
          </cell>
          <cell r="I8">
            <v>4</v>
          </cell>
          <cell r="L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  <cell r="L6">
            <v>65501</v>
          </cell>
        </row>
        <row r="8">
          <cell r="F8">
            <v>1</v>
          </cell>
          <cell r="I8">
            <v>1</v>
          </cell>
          <cell r="L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  <cell r="L6">
            <v>1582</v>
          </cell>
        </row>
        <row r="8">
          <cell r="F8">
            <v>1606</v>
          </cell>
          <cell r="I8">
            <v>26</v>
          </cell>
          <cell r="L8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</row>
        <row r="8">
          <cell r="F8">
            <v>1</v>
          </cell>
          <cell r="I8">
            <v>1</v>
          </cell>
          <cell r="L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</row>
        <row r="8">
          <cell r="F8">
            <v>1547</v>
          </cell>
          <cell r="I8">
            <v>1536</v>
          </cell>
          <cell r="L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183736</v>
          </cell>
          <cell r="L6">
            <v>185184</v>
          </cell>
        </row>
        <row r="8">
          <cell r="F8">
            <v>1575</v>
          </cell>
          <cell r="I8">
            <v>1527</v>
          </cell>
          <cell r="L8">
            <v>1514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7"/>
  <sheetViews>
    <sheetView zoomScale="76" zoomScaleNormal="76" workbookViewId="0">
      <selection activeCell="O25" sqref="O25"/>
    </sheetView>
  </sheetViews>
  <sheetFormatPr baseColWidth="10" defaultColWidth="11.42578125" defaultRowHeight="15" x14ac:dyDescent="0.25"/>
  <cols>
    <col min="1" max="1" width="4.85546875" style="11" customWidth="1"/>
    <col min="2" max="2" width="36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3" spans="1:21" ht="10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21" ht="16.5" customHeight="1" x14ac:dyDescent="0.25">
      <c r="A4" s="38"/>
      <c r="B4" s="36" t="s">
        <v>31</v>
      </c>
      <c r="C4" s="37"/>
      <c r="D4" s="37"/>
      <c r="E4" s="37"/>
      <c r="F4" s="37"/>
      <c r="G4" s="37"/>
      <c r="H4" s="37"/>
      <c r="I4" s="38"/>
      <c r="J4" s="38"/>
      <c r="K4" s="38"/>
      <c r="L4" s="12"/>
      <c r="M4" s="12"/>
    </row>
    <row r="5" spans="1:21" ht="12" customHeight="1" x14ac:dyDescent="0.25">
      <c r="A5" s="37"/>
      <c r="B5" s="39" t="s">
        <v>30</v>
      </c>
      <c r="C5" s="37"/>
      <c r="D5" s="37"/>
      <c r="E5" s="37"/>
      <c r="F5" s="37"/>
      <c r="G5" s="37"/>
      <c r="H5" s="37"/>
      <c r="I5" s="38"/>
      <c r="J5" s="38"/>
      <c r="K5" s="38"/>
      <c r="L5" s="12"/>
      <c r="M5" s="12"/>
    </row>
    <row r="6" spans="1:21" ht="13.5" customHeight="1" x14ac:dyDescent="0.25">
      <c r="A6" s="37"/>
      <c r="B6" s="37"/>
      <c r="C6" s="37"/>
      <c r="D6" s="37"/>
      <c r="E6" s="37"/>
      <c r="F6" s="37"/>
      <c r="G6" s="37"/>
      <c r="H6" s="37"/>
      <c r="I6" s="38"/>
      <c r="J6" s="38"/>
      <c r="K6" s="38"/>
      <c r="L6" s="12"/>
      <c r="M6" s="12"/>
    </row>
    <row r="7" spans="1:21" ht="12.75" customHeight="1" thickBot="1" x14ac:dyDescent="0.3">
      <c r="A7" s="37"/>
      <c r="B7" s="50" t="s">
        <v>59</v>
      </c>
      <c r="C7" s="37"/>
      <c r="D7" s="37"/>
      <c r="E7" s="37"/>
      <c r="F7" s="37"/>
      <c r="G7" s="37"/>
      <c r="H7" s="37"/>
      <c r="I7" s="38"/>
      <c r="J7" s="38"/>
      <c r="K7" s="38"/>
      <c r="L7" s="12"/>
      <c r="M7" s="12"/>
    </row>
    <row r="8" spans="1:21" s="14" customFormat="1" ht="30" customHeight="1" x14ac:dyDescent="0.25">
      <c r="A8" s="87" t="s">
        <v>0</v>
      </c>
      <c r="B8" s="83" t="s">
        <v>1</v>
      </c>
      <c r="C8" s="84">
        <v>2008</v>
      </c>
      <c r="D8" s="84">
        <v>2009</v>
      </c>
      <c r="E8" s="84">
        <v>2010</v>
      </c>
      <c r="F8" s="84">
        <v>2011</v>
      </c>
      <c r="G8" s="85" t="s">
        <v>28</v>
      </c>
      <c r="H8" s="85" t="s">
        <v>38</v>
      </c>
      <c r="I8" s="85" t="s">
        <v>41</v>
      </c>
      <c r="J8" s="85" t="s">
        <v>42</v>
      </c>
      <c r="K8" s="85" t="s">
        <v>47</v>
      </c>
      <c r="L8" s="85" t="s">
        <v>48</v>
      </c>
      <c r="M8" s="33" t="s">
        <v>49</v>
      </c>
      <c r="N8" s="33" t="s">
        <v>50</v>
      </c>
      <c r="O8" s="33" t="s">
        <v>51</v>
      </c>
      <c r="P8" s="33" t="s">
        <v>52</v>
      </c>
      <c r="Q8" s="33" t="s">
        <v>53</v>
      </c>
      <c r="R8" s="33" t="s">
        <v>54</v>
      </c>
      <c r="S8" s="33" t="s">
        <v>55</v>
      </c>
      <c r="T8" s="33" t="s">
        <v>56</v>
      </c>
      <c r="U8" s="33" t="s">
        <v>57</v>
      </c>
    </row>
    <row r="9" spans="1:21" x14ac:dyDescent="0.25">
      <c r="A9" s="88">
        <v>1</v>
      </c>
      <c r="B9" s="51" t="s">
        <v>4</v>
      </c>
      <c r="C9" s="52">
        <v>4</v>
      </c>
      <c r="D9" s="52">
        <v>5</v>
      </c>
      <c r="E9" s="52">
        <v>8</v>
      </c>
      <c r="F9" s="52">
        <v>10</v>
      </c>
      <c r="G9" s="52">
        <v>11</v>
      </c>
      <c r="H9" s="52">
        <v>10</v>
      </c>
      <c r="I9" s="53">
        <f>[1]Reportes!$AM$8</f>
        <v>4</v>
      </c>
      <c r="J9" s="54">
        <f>[2]Reportes!$F$8</f>
        <v>4</v>
      </c>
      <c r="K9" s="54">
        <f>[2]Reportes!$I$8</f>
        <v>3</v>
      </c>
      <c r="L9" s="55">
        <f>[2]Reportes!$L$8</f>
        <v>3</v>
      </c>
    </row>
    <row r="10" spans="1:21" x14ac:dyDescent="0.25">
      <c r="A10" s="86">
        <v>2</v>
      </c>
      <c r="B10" s="4" t="s">
        <v>3</v>
      </c>
      <c r="C10" s="5">
        <v>571</v>
      </c>
      <c r="D10" s="5">
        <v>916</v>
      </c>
      <c r="E10" s="5">
        <v>923</v>
      </c>
      <c r="F10" s="5">
        <v>10930</v>
      </c>
      <c r="G10" s="5">
        <v>26025</v>
      </c>
      <c r="H10" s="5">
        <v>43864</v>
      </c>
      <c r="I10" s="20">
        <f>[3]Reportes!$AM$8</f>
        <v>65477</v>
      </c>
      <c r="J10" s="31">
        <f>[4]Reportes!$F$8</f>
        <v>1</v>
      </c>
      <c r="K10" s="54">
        <f>[4]Reportes!$I$8</f>
        <v>1</v>
      </c>
      <c r="L10" s="55">
        <f>[4]Reportes!$L$8</f>
        <v>3</v>
      </c>
    </row>
    <row r="11" spans="1:21" x14ac:dyDescent="0.25">
      <c r="A11" s="86">
        <v>3</v>
      </c>
      <c r="B11" s="4" t="s">
        <v>6</v>
      </c>
      <c r="C11" s="5">
        <v>602</v>
      </c>
      <c r="D11" s="5">
        <v>1106</v>
      </c>
      <c r="E11" s="5">
        <v>2614</v>
      </c>
      <c r="F11" s="5">
        <v>8451</v>
      </c>
      <c r="G11" s="5">
        <v>14531</v>
      </c>
      <c r="H11" s="5">
        <v>18645</v>
      </c>
      <c r="I11" s="20">
        <f>[5]Reportes!$AM$8</f>
        <v>24280</v>
      </c>
      <c r="J11" s="31">
        <f>[6]Reportes!$F$8</f>
        <v>1547</v>
      </c>
      <c r="K11" s="54">
        <f>[6]Reportes!$I$8</f>
        <v>1536</v>
      </c>
      <c r="L11" s="55">
        <f>[6]Reportes!$L$8</f>
        <v>1536</v>
      </c>
    </row>
    <row r="12" spans="1:21" x14ac:dyDescent="0.25">
      <c r="A12" s="86">
        <v>4</v>
      </c>
      <c r="B12" s="4" t="s">
        <v>2</v>
      </c>
      <c r="C12" s="5">
        <v>82886</v>
      </c>
      <c r="D12" s="5">
        <v>101096</v>
      </c>
      <c r="E12" s="5">
        <v>106747</v>
      </c>
      <c r="F12" s="5">
        <v>123445</v>
      </c>
      <c r="G12" s="5">
        <v>136207</v>
      </c>
      <c r="H12" s="5">
        <v>158002</v>
      </c>
      <c r="I12" s="20">
        <f>[7]Reportes!$AM$8</f>
        <v>173080</v>
      </c>
      <c r="J12" s="31">
        <f>[8]Reportes!$F$8</f>
        <v>1575</v>
      </c>
      <c r="K12" s="54">
        <f>[8]Reportes!$I$8</f>
        <v>1527</v>
      </c>
      <c r="L12" s="55">
        <f>[8]Reportes!$L$8</f>
        <v>1514</v>
      </c>
    </row>
    <row r="13" spans="1:21" x14ac:dyDescent="0.25">
      <c r="A13" s="86">
        <v>5</v>
      </c>
      <c r="B13" s="4" t="s">
        <v>5</v>
      </c>
      <c r="C13" s="5">
        <v>21</v>
      </c>
      <c r="D13" s="5">
        <v>19</v>
      </c>
      <c r="E13" s="5">
        <v>18</v>
      </c>
      <c r="F13" s="5">
        <v>19</v>
      </c>
      <c r="G13" s="5">
        <v>13</v>
      </c>
      <c r="H13" s="5">
        <v>11</v>
      </c>
      <c r="I13" s="20">
        <f>[9]Reportes!$AM$8</f>
        <v>9</v>
      </c>
      <c r="J13" s="31">
        <f>[10]Reportes!$F$8</f>
        <v>7</v>
      </c>
      <c r="K13" s="54">
        <f>[10]Reportes!$I$8</f>
        <v>6</v>
      </c>
      <c r="L13" s="55">
        <f>[10]Reportes!$L$8</f>
        <v>4</v>
      </c>
    </row>
    <row r="14" spans="1:21" x14ac:dyDescent="0.25">
      <c r="A14" s="86">
        <v>6</v>
      </c>
      <c r="B14" s="4" t="s">
        <v>8</v>
      </c>
      <c r="C14" s="5">
        <v>14</v>
      </c>
      <c r="D14" s="5">
        <v>13</v>
      </c>
      <c r="E14" s="5">
        <v>21</v>
      </c>
      <c r="F14" s="5">
        <v>23</v>
      </c>
      <c r="G14" s="5">
        <v>335</v>
      </c>
      <c r="H14" s="5">
        <v>269</v>
      </c>
      <c r="I14" s="20">
        <f>[11]Reportes!$AM$8</f>
        <v>35</v>
      </c>
      <c r="J14" s="31">
        <f>[12]Reportes!$F$8</f>
        <v>30</v>
      </c>
      <c r="K14" s="54">
        <f>[12]Reportes!$I$8</f>
        <v>30</v>
      </c>
      <c r="L14" s="55">
        <f>[12]Reportes!$L$8</f>
        <v>31</v>
      </c>
    </row>
    <row r="15" spans="1:21" x14ac:dyDescent="0.25">
      <c r="A15" s="86">
        <v>7</v>
      </c>
      <c r="B15" s="4" t="s">
        <v>7</v>
      </c>
      <c r="C15" s="5">
        <v>13</v>
      </c>
      <c r="D15" s="5">
        <v>16</v>
      </c>
      <c r="E15" s="5">
        <v>17</v>
      </c>
      <c r="F15" s="5">
        <v>20</v>
      </c>
      <c r="G15" s="5">
        <v>21</v>
      </c>
      <c r="H15" s="5">
        <v>22</v>
      </c>
      <c r="I15" s="20">
        <f>[13]Reportes!$AM$8</f>
        <v>31</v>
      </c>
      <c r="J15" s="31">
        <f>[14]Reportes!$F$8</f>
        <v>25</v>
      </c>
      <c r="K15" s="54">
        <f>[14]Reportes!$I$8</f>
        <v>30</v>
      </c>
      <c r="L15" s="55">
        <f>[14]Reportes!$L$8</f>
        <v>28</v>
      </c>
    </row>
    <row r="16" spans="1:21" x14ac:dyDescent="0.25">
      <c r="A16" s="86">
        <v>8</v>
      </c>
      <c r="B16" s="4" t="s">
        <v>26</v>
      </c>
      <c r="C16" s="5">
        <v>41936</v>
      </c>
      <c r="D16" s="5">
        <v>131922</v>
      </c>
      <c r="E16" s="5">
        <v>239353</v>
      </c>
      <c r="F16" s="5">
        <v>344900</v>
      </c>
      <c r="G16" s="5">
        <v>453997</v>
      </c>
      <c r="H16" s="5">
        <v>576393</v>
      </c>
      <c r="I16" s="20">
        <f>[15]Reportes!$AM$8</f>
        <v>714463</v>
      </c>
      <c r="J16" s="31">
        <f>[16]Reportes!$F$8</f>
        <v>956</v>
      </c>
      <c r="K16" s="54">
        <f>[16]Reportes!$I$8</f>
        <v>983</v>
      </c>
      <c r="L16" s="55">
        <f>[16]Reportes!$L$8</f>
        <v>993</v>
      </c>
    </row>
    <row r="17" spans="1:18" x14ac:dyDescent="0.25">
      <c r="A17" s="86">
        <v>9</v>
      </c>
      <c r="B17" s="4" t="s">
        <v>16</v>
      </c>
      <c r="C17" s="5">
        <v>37</v>
      </c>
      <c r="D17" s="5">
        <v>25223</v>
      </c>
      <c r="E17" s="5">
        <v>48460</v>
      </c>
      <c r="F17" s="5">
        <v>71618</v>
      </c>
      <c r="G17" s="5">
        <v>102027</v>
      </c>
      <c r="H17" s="5">
        <v>114320</v>
      </c>
      <c r="I17" s="20">
        <f>[17]Reportes!$AM$8</f>
        <v>117159</v>
      </c>
      <c r="J17" s="31">
        <f>[18]Reportes!$F$8</f>
        <v>5</v>
      </c>
      <c r="K17" s="54">
        <f>[18]Reportes!$I$8</f>
        <v>5</v>
      </c>
      <c r="L17" s="55">
        <f>[18]Reportes!$L$8</f>
        <v>5</v>
      </c>
    </row>
    <row r="18" spans="1:18" x14ac:dyDescent="0.25">
      <c r="A18" s="86">
        <v>10</v>
      </c>
      <c r="B18" s="4" t="s">
        <v>27</v>
      </c>
      <c r="C18" s="5">
        <v>24</v>
      </c>
      <c r="D18" s="5">
        <v>2</v>
      </c>
      <c r="E18" s="5">
        <v>0</v>
      </c>
      <c r="F18" s="5">
        <v>125</v>
      </c>
      <c r="G18" s="5">
        <v>36</v>
      </c>
      <c r="H18" s="5">
        <v>41</v>
      </c>
      <c r="I18" s="20">
        <f>[19]Reportes!$AM$8</f>
        <v>51</v>
      </c>
      <c r="J18" s="31">
        <f>[20]Reportes!$F$8</f>
        <v>44</v>
      </c>
      <c r="K18" s="54">
        <f>[21]Reportes!$I$8</f>
        <v>48</v>
      </c>
      <c r="L18" s="55">
        <f>[21]Reportes!$L$8</f>
        <v>48</v>
      </c>
    </row>
    <row r="19" spans="1:18" x14ac:dyDescent="0.25">
      <c r="A19" s="86">
        <v>11</v>
      </c>
      <c r="B19" s="4" t="s">
        <v>17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20">
        <f>[22]Reportes!$AM$8</f>
        <v>1</v>
      </c>
      <c r="J19" s="31">
        <f>[23]Reportes!$F$8</f>
        <v>1</v>
      </c>
      <c r="K19" s="54">
        <f>[23]Reportes!$I$8</f>
        <v>1</v>
      </c>
      <c r="L19" s="55">
        <f>[23]Reportes!$L$8</f>
        <v>1</v>
      </c>
    </row>
    <row r="20" spans="1:18" ht="24.75" x14ac:dyDescent="0.25">
      <c r="A20" s="86">
        <v>12</v>
      </c>
      <c r="B20" s="30" t="s">
        <v>29</v>
      </c>
      <c r="C20" s="5">
        <v>717</v>
      </c>
      <c r="D20" s="5">
        <v>676</v>
      </c>
      <c r="E20" s="5">
        <v>739</v>
      </c>
      <c r="F20" s="5">
        <v>813</v>
      </c>
      <c r="G20" s="5">
        <v>834</v>
      </c>
      <c r="H20" s="5">
        <v>851</v>
      </c>
      <c r="I20" s="20">
        <f>[24]Reportes!$AM$8</f>
        <v>739</v>
      </c>
      <c r="J20" s="31">
        <f>[25]Reportes!$F$8</f>
        <v>654</v>
      </c>
      <c r="K20" s="54">
        <f>[25]Reportes!$I$8</f>
        <v>660</v>
      </c>
      <c r="L20" s="55">
        <f>[25]Reportes!$L$8</f>
        <v>556</v>
      </c>
    </row>
    <row r="21" spans="1:18" x14ac:dyDescent="0.25">
      <c r="A21" s="86">
        <v>13</v>
      </c>
      <c r="B21" s="4" t="s">
        <v>18</v>
      </c>
      <c r="C21" s="5">
        <v>359</v>
      </c>
      <c r="D21" s="5">
        <v>144</v>
      </c>
      <c r="E21" s="5">
        <v>163</v>
      </c>
      <c r="F21" s="5">
        <v>162</v>
      </c>
      <c r="G21" s="5">
        <v>167</v>
      </c>
      <c r="H21" s="5">
        <v>168</v>
      </c>
      <c r="I21" s="20">
        <f>[26]Reportes!$AM$8</f>
        <v>169</v>
      </c>
      <c r="J21" s="31">
        <f>[27]Reportes!$F$8</f>
        <v>169</v>
      </c>
      <c r="K21" s="54">
        <f>[27]Reportes!$I$8</f>
        <v>169</v>
      </c>
      <c r="L21" s="55">
        <f>[27]Reportes!$L$8</f>
        <v>165</v>
      </c>
    </row>
    <row r="22" spans="1:18" x14ac:dyDescent="0.25">
      <c r="A22" s="86">
        <v>14</v>
      </c>
      <c r="B22" s="4" t="s">
        <v>9</v>
      </c>
      <c r="C22" s="5">
        <v>0</v>
      </c>
      <c r="D22" s="5">
        <v>0</v>
      </c>
      <c r="E22" s="5" t="s">
        <v>21</v>
      </c>
      <c r="F22" s="5" t="s">
        <v>21</v>
      </c>
      <c r="G22" s="5">
        <v>6074</v>
      </c>
      <c r="H22" s="5">
        <v>3031</v>
      </c>
      <c r="I22" s="20">
        <f>[28]Reportes!$AM$8</f>
        <v>117159</v>
      </c>
      <c r="J22" s="31">
        <f>[29]Reportes!$F$8</f>
        <v>10</v>
      </c>
      <c r="K22" s="54">
        <f>[29]Reportes!$I$8</f>
        <v>10</v>
      </c>
      <c r="L22" s="55">
        <f>[29]Reportes!$L$8</f>
        <v>10</v>
      </c>
    </row>
    <row r="23" spans="1:18" x14ac:dyDescent="0.25">
      <c r="A23" s="86">
        <v>15</v>
      </c>
      <c r="B23" s="4" t="s">
        <v>19</v>
      </c>
      <c r="C23" s="5">
        <v>68</v>
      </c>
      <c r="D23" s="5">
        <v>114</v>
      </c>
      <c r="E23" s="5">
        <v>157</v>
      </c>
      <c r="F23" s="5">
        <v>195</v>
      </c>
      <c r="G23" s="5">
        <v>270</v>
      </c>
      <c r="H23" s="5">
        <v>328</v>
      </c>
      <c r="I23" s="20">
        <f>[30]Reportes!$AM$8</f>
        <v>384</v>
      </c>
      <c r="J23" s="31">
        <f>[31]Reportes!$F$8</f>
        <v>216</v>
      </c>
      <c r="K23" s="54">
        <f>[31]Reportes!$I$8</f>
        <v>216</v>
      </c>
      <c r="L23" s="55">
        <f>[31]Reportes!$L$8</f>
        <v>206</v>
      </c>
    </row>
    <row r="24" spans="1:18" x14ac:dyDescent="0.25">
      <c r="A24" s="86">
        <v>16</v>
      </c>
      <c r="B24" s="4" t="s">
        <v>10</v>
      </c>
      <c r="C24" s="5">
        <v>0</v>
      </c>
      <c r="D24" s="5">
        <v>0</v>
      </c>
      <c r="E24" s="5">
        <v>787</v>
      </c>
      <c r="F24" s="5" t="s">
        <v>21</v>
      </c>
      <c r="G24" s="5">
        <v>52</v>
      </c>
      <c r="H24" s="5">
        <v>79</v>
      </c>
      <c r="I24" s="20">
        <f>[32]Reportes!$AM$8</f>
        <v>67</v>
      </c>
      <c r="J24" s="31">
        <f>[33]Reportes!$F$8</f>
        <v>1</v>
      </c>
      <c r="K24" s="54">
        <f>[33]Reportes!$I$8</f>
        <v>1</v>
      </c>
      <c r="L24" s="55">
        <f>[33]Reportes!$L$8</f>
        <v>1</v>
      </c>
    </row>
    <row r="25" spans="1:18" x14ac:dyDescent="0.25">
      <c r="A25" s="86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0</v>
      </c>
      <c r="G25" s="5">
        <v>8</v>
      </c>
      <c r="H25" s="5">
        <v>6</v>
      </c>
      <c r="I25" s="20">
        <f>[34]Reportes!$AM$8</f>
        <v>7</v>
      </c>
      <c r="J25" s="31">
        <f>[35]Reportes!$F$8</f>
        <v>7</v>
      </c>
      <c r="K25" s="54">
        <f>[35]Reportes!$F$8</f>
        <v>7</v>
      </c>
      <c r="L25" s="55">
        <f>[35]Reportes!$L$8</f>
        <v>7</v>
      </c>
    </row>
    <row r="26" spans="1:18" x14ac:dyDescent="0.25">
      <c r="A26" s="86">
        <v>18</v>
      </c>
      <c r="B26" s="4" t="s">
        <v>25</v>
      </c>
      <c r="C26" s="5">
        <v>0</v>
      </c>
      <c r="D26" s="5">
        <v>0</v>
      </c>
      <c r="E26" s="5" t="s">
        <v>21</v>
      </c>
      <c r="F26" s="5">
        <v>1</v>
      </c>
      <c r="G26" s="5">
        <v>13</v>
      </c>
      <c r="H26" s="5">
        <v>4</v>
      </c>
      <c r="I26" s="20">
        <f>[36]Reportes!$AM$8</f>
        <v>4</v>
      </c>
      <c r="J26" s="31">
        <f>[37]Reportes!$F$8</f>
        <v>4</v>
      </c>
      <c r="K26" s="54">
        <f>[37]Reportes!$I$8</f>
        <v>4</v>
      </c>
      <c r="L26" s="55">
        <f>[37]Reportes!$L$8</f>
        <v>4</v>
      </c>
    </row>
    <row r="27" spans="1:18" x14ac:dyDescent="0.25">
      <c r="A27" s="86">
        <v>19</v>
      </c>
      <c r="B27" s="4" t="s">
        <v>22</v>
      </c>
      <c r="C27" s="5"/>
      <c r="D27" s="5"/>
      <c r="E27" s="5"/>
      <c r="F27" s="5" t="s">
        <v>21</v>
      </c>
      <c r="G27" s="5">
        <v>5988</v>
      </c>
      <c r="H27" s="5">
        <v>12346</v>
      </c>
      <c r="I27" s="20">
        <f>[38]Reportes!$AM$8</f>
        <v>18542</v>
      </c>
      <c r="J27" s="31">
        <f>[39]Reportes!$F$8</f>
        <v>1</v>
      </c>
      <c r="K27" s="54">
        <f>[39]Reportes!$I$8</f>
        <v>1</v>
      </c>
      <c r="L27" s="55">
        <f>[39]Reportes!$L$8</f>
        <v>1</v>
      </c>
    </row>
    <row r="28" spans="1:18" x14ac:dyDescent="0.25">
      <c r="A28" s="86">
        <v>20</v>
      </c>
      <c r="B28" s="4" t="s">
        <v>12</v>
      </c>
      <c r="C28" s="5">
        <v>0</v>
      </c>
      <c r="D28" s="5">
        <v>0</v>
      </c>
      <c r="E28" s="5">
        <v>0</v>
      </c>
      <c r="F28" s="5"/>
      <c r="G28" s="5">
        <v>2513</v>
      </c>
      <c r="H28" s="5">
        <v>1544</v>
      </c>
      <c r="I28" s="20">
        <f>[40]Reportes!$AM$8</f>
        <v>1290</v>
      </c>
      <c r="J28" s="31">
        <f>[41]Reportes!$F$8</f>
        <v>1606</v>
      </c>
      <c r="K28" s="54">
        <f>[41]Reportes!$I$8</f>
        <v>26</v>
      </c>
      <c r="L28" s="55">
        <f>[41]Reportes!$L$8</f>
        <v>26</v>
      </c>
    </row>
    <row r="29" spans="1:18" x14ac:dyDescent="0.25">
      <c r="A29" s="86">
        <v>21</v>
      </c>
      <c r="B29" s="4" t="s">
        <v>20</v>
      </c>
      <c r="C29" s="5">
        <v>0</v>
      </c>
      <c r="D29" s="5">
        <v>0</v>
      </c>
      <c r="E29" s="5">
        <v>1</v>
      </c>
      <c r="F29" s="5">
        <v>0</v>
      </c>
      <c r="G29" s="5">
        <v>780</v>
      </c>
      <c r="H29" s="5">
        <v>534</v>
      </c>
      <c r="I29" s="20">
        <f>[42]Reportes!$AM$8</f>
        <v>638</v>
      </c>
      <c r="J29" s="31">
        <f>[43]Reportes!$F$8</f>
        <v>1</v>
      </c>
      <c r="K29" s="54">
        <f>[43]Reportes!$I$8</f>
        <v>1</v>
      </c>
      <c r="L29" s="55">
        <f>[43]Reportes!$L$8</f>
        <v>1</v>
      </c>
    </row>
    <row r="30" spans="1:18" ht="15.75" thickBot="1" x14ac:dyDescent="0.3">
      <c r="A30" s="91" t="s">
        <v>15</v>
      </c>
      <c r="B30" s="92"/>
      <c r="C30" s="44">
        <f t="shared" ref="C30:Q30" si="0">SUM(C9:C29)</f>
        <v>127253</v>
      </c>
      <c r="D30" s="45">
        <f t="shared" si="0"/>
        <v>261253</v>
      </c>
      <c r="E30" s="44">
        <f t="shared" si="0"/>
        <v>400009</v>
      </c>
      <c r="F30" s="45">
        <f t="shared" si="0"/>
        <v>560713</v>
      </c>
      <c r="G30" s="44">
        <f t="shared" si="0"/>
        <v>749903</v>
      </c>
      <c r="H30" s="44">
        <f t="shared" si="0"/>
        <v>930469</v>
      </c>
      <c r="I30" s="44">
        <f t="shared" si="0"/>
        <v>1233589</v>
      </c>
      <c r="J30" s="44">
        <f t="shared" si="0"/>
        <v>6864</v>
      </c>
      <c r="K30" s="44">
        <f t="shared" si="0"/>
        <v>5265</v>
      </c>
      <c r="L30" s="44">
        <f t="shared" si="0"/>
        <v>5143</v>
      </c>
      <c r="M30" s="34">
        <f t="shared" si="0"/>
        <v>0</v>
      </c>
      <c r="N30" s="34">
        <f t="shared" si="0"/>
        <v>0</v>
      </c>
      <c r="O30" s="34">
        <f t="shared" si="0"/>
        <v>0</v>
      </c>
      <c r="P30" s="34">
        <f t="shared" si="0"/>
        <v>0</v>
      </c>
      <c r="Q30" s="34">
        <f t="shared" si="0"/>
        <v>0</v>
      </c>
      <c r="R30" s="35"/>
    </row>
    <row r="31" spans="1:18" x14ac:dyDescent="0.25">
      <c r="A31" s="9"/>
    </row>
    <row r="32" spans="1:18" x14ac:dyDescent="0.25">
      <c r="A32" s="9"/>
      <c r="B32" s="28"/>
    </row>
    <row r="33" spans="2:13" x14ac:dyDescent="0.2">
      <c r="B33" s="32" t="s">
        <v>44</v>
      </c>
    </row>
    <row r="34" spans="2:13" x14ac:dyDescent="0.25">
      <c r="B34" s="11" t="s">
        <v>46</v>
      </c>
    </row>
    <row r="37" spans="2:13" x14ac:dyDescent="0.25">
      <c r="B37" s="42"/>
      <c r="C37" s="42"/>
      <c r="D37" s="42"/>
      <c r="E37" s="42"/>
      <c r="F37" s="42"/>
      <c r="G37" s="42"/>
      <c r="H37" s="42"/>
      <c r="I37" s="42"/>
      <c r="J37" s="42"/>
    </row>
    <row r="38" spans="2:13" ht="18" x14ac:dyDescent="0.25">
      <c r="B38" s="40" t="s">
        <v>32</v>
      </c>
      <c r="C38" s="41"/>
      <c r="D38" s="41"/>
      <c r="E38" s="41"/>
      <c r="F38" s="41"/>
      <c r="G38" s="41"/>
      <c r="H38" s="41"/>
      <c r="I38" s="41"/>
      <c r="J38" s="41"/>
      <c r="K38" s="12"/>
      <c r="L38" s="12"/>
      <c r="M38" s="12"/>
    </row>
    <row r="39" spans="2:13" x14ac:dyDescent="0.25">
      <c r="B39" s="56" t="s">
        <v>35</v>
      </c>
      <c r="C39" s="41"/>
      <c r="D39" s="41"/>
      <c r="E39" s="41"/>
      <c r="F39" s="41"/>
      <c r="G39" s="41"/>
      <c r="H39" s="41"/>
      <c r="I39" s="41"/>
      <c r="J39" s="41"/>
      <c r="K39" s="12"/>
      <c r="L39" s="12"/>
      <c r="M39" s="12"/>
    </row>
    <row r="40" spans="2:13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12"/>
      <c r="L40" s="12"/>
      <c r="M40" s="12"/>
    </row>
    <row r="41" spans="2:13" ht="18.75" customHeight="1" x14ac:dyDescent="0.25">
      <c r="B41" s="57" t="str">
        <f>B7</f>
        <v>Fecha de Publicación: 15 de abril del 2015</v>
      </c>
      <c r="C41" s="41"/>
      <c r="D41" s="41"/>
      <c r="E41" s="41"/>
      <c r="F41" s="41"/>
      <c r="G41" s="41"/>
      <c r="H41" s="41"/>
      <c r="I41" s="41"/>
      <c r="J41" s="41"/>
      <c r="K41" s="12"/>
      <c r="L41" s="12"/>
      <c r="M41" s="12"/>
    </row>
    <row r="42" spans="2:13" x14ac:dyDescent="0.25">
      <c r="B42" s="24"/>
      <c r="C42" s="58"/>
      <c r="D42" s="58"/>
      <c r="E42" s="58"/>
      <c r="F42" s="58"/>
      <c r="G42" s="58"/>
      <c r="H42" s="58"/>
      <c r="I42" s="24"/>
      <c r="J42" s="24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mergeCells count="1">
    <mergeCell ref="A30:B3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7"/>
  <sheetViews>
    <sheetView topLeftCell="A4" zoomScale="90" zoomScaleNormal="90" workbookViewId="0">
      <selection activeCell="C36" sqref="C36"/>
    </sheetView>
  </sheetViews>
  <sheetFormatPr baseColWidth="10" defaultColWidth="11.42578125" defaultRowHeight="15" x14ac:dyDescent="0.25"/>
  <cols>
    <col min="1" max="1" width="4.85546875" style="11" customWidth="1"/>
    <col min="2" max="2" width="38.1406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1.7109375" style="11" customWidth="1"/>
    <col min="10" max="11" width="10" style="11" customWidth="1"/>
    <col min="12" max="12" width="12" style="11" customWidth="1"/>
    <col min="13" max="14" width="10" style="11" customWidth="1"/>
    <col min="15" max="16384" width="11.42578125" style="11"/>
  </cols>
  <sheetData>
    <row r="3" spans="1:14" ht="10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24"/>
      <c r="M3" s="24"/>
      <c r="N3" s="24"/>
    </row>
    <row r="4" spans="1:14" ht="16.5" customHeight="1" x14ac:dyDescent="0.25">
      <c r="A4" s="38"/>
      <c r="B4" s="36" t="s">
        <v>31</v>
      </c>
      <c r="C4" s="37"/>
      <c r="D4" s="37"/>
      <c r="E4" s="37"/>
      <c r="F4" s="37"/>
      <c r="G4" s="37"/>
      <c r="H4" s="37"/>
      <c r="I4" s="37"/>
      <c r="J4" s="37"/>
      <c r="K4" s="37"/>
      <c r="L4" s="25"/>
      <c r="M4" s="25"/>
      <c r="N4" s="25"/>
    </row>
    <row r="5" spans="1:14" ht="18" customHeight="1" x14ac:dyDescent="0.25">
      <c r="A5" s="37"/>
      <c r="B5" s="49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25"/>
      <c r="M5" s="25"/>
      <c r="N5" s="25"/>
    </row>
    <row r="6" spans="1:14" ht="13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25"/>
      <c r="M6" s="25"/>
      <c r="N6" s="25"/>
    </row>
    <row r="7" spans="1:14" ht="12.75" customHeight="1" thickBot="1" x14ac:dyDescent="0.3">
      <c r="A7" s="37"/>
      <c r="B7" s="50" t="str">
        <f>Abonados!B7</f>
        <v>Fecha de Publicación: 15 de abril del 2015</v>
      </c>
      <c r="C7" s="37"/>
      <c r="D7" s="37"/>
      <c r="E7" s="37"/>
      <c r="F7" s="37"/>
      <c r="G7" s="37"/>
      <c r="H7" s="37"/>
      <c r="I7" s="37"/>
      <c r="J7" s="37"/>
      <c r="K7" s="37"/>
      <c r="L7" s="25"/>
      <c r="M7" s="25"/>
      <c r="N7" s="25"/>
    </row>
    <row r="8" spans="1:14" s="14" customFormat="1" ht="34.5" customHeight="1" x14ac:dyDescent="0.25">
      <c r="A8" s="78" t="s">
        <v>0</v>
      </c>
      <c r="B8" s="74" t="s">
        <v>1</v>
      </c>
      <c r="C8" s="79">
        <v>2008</v>
      </c>
      <c r="D8" s="79">
        <v>2009</v>
      </c>
      <c r="E8" s="79">
        <v>2010</v>
      </c>
      <c r="F8" s="79">
        <v>2011</v>
      </c>
      <c r="G8" s="80" t="s">
        <v>28</v>
      </c>
      <c r="H8" s="80" t="s">
        <v>38</v>
      </c>
      <c r="I8" s="80" t="s">
        <v>41</v>
      </c>
      <c r="J8" s="80" t="s">
        <v>43</v>
      </c>
      <c r="K8" s="81" t="s">
        <v>58</v>
      </c>
      <c r="L8" s="81" t="s">
        <v>60</v>
      </c>
      <c r="M8" s="22"/>
      <c r="N8" s="23"/>
    </row>
    <row r="9" spans="1:14" x14ac:dyDescent="0.25">
      <c r="A9" s="43">
        <v>1</v>
      </c>
      <c r="B9" s="4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20">
        <f>[44]Reportes!$AM$6</f>
        <v>11</v>
      </c>
      <c r="I9" s="20">
        <f>[1]Reportes!$AM$6</f>
        <v>11</v>
      </c>
      <c r="J9" s="20">
        <f>[2]Reportes!$F$6</f>
        <v>9</v>
      </c>
      <c r="K9" s="20">
        <v>9</v>
      </c>
      <c r="L9" s="82">
        <f>[2]Reportes!$L$6</f>
        <v>8</v>
      </c>
      <c r="M9" s="21"/>
      <c r="N9" s="24"/>
    </row>
    <row r="10" spans="1:14" x14ac:dyDescent="0.25">
      <c r="A10" s="43">
        <v>2</v>
      </c>
      <c r="B10" s="4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20">
        <f>[45]Reportes!$AM$6</f>
        <v>46309</v>
      </c>
      <c r="I10" s="20">
        <f>[3]Reportes!$AM$6</f>
        <v>65501</v>
      </c>
      <c r="J10" s="20">
        <f>[4]Reportes!$F$6</f>
        <v>77426</v>
      </c>
      <c r="K10" s="20">
        <v>65501</v>
      </c>
      <c r="L10" s="82">
        <f>[4]Reportes!$L$6</f>
        <v>65501</v>
      </c>
      <c r="M10" s="21"/>
      <c r="N10" s="24"/>
    </row>
    <row r="11" spans="1:14" x14ac:dyDescent="0.25">
      <c r="A11" s="43">
        <v>3</v>
      </c>
      <c r="B11" s="4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20">
        <f>[46]Reportes!$AM$6</f>
        <v>22589</v>
      </c>
      <c r="I11" s="20">
        <f>[5]Reportes!$AM$6</f>
        <v>27672</v>
      </c>
      <c r="J11" s="20">
        <f>[6]Reportes!$F$6</f>
        <v>28172</v>
      </c>
      <c r="K11" s="20">
        <v>28372</v>
      </c>
      <c r="L11" s="82">
        <f>[6]Reportes!$L$6</f>
        <v>29872</v>
      </c>
      <c r="M11" s="21"/>
      <c r="N11" s="24"/>
    </row>
    <row r="12" spans="1:14" x14ac:dyDescent="0.25">
      <c r="A12" s="43">
        <v>4</v>
      </c>
      <c r="B12" s="4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20">
        <f>[47]Reportes!$AM$6</f>
        <v>167528</v>
      </c>
      <c r="I12" s="20">
        <f>[7]Reportes!$AM$6</f>
        <v>183008</v>
      </c>
      <c r="J12" s="20">
        <f>[8]Reportes!$F$6</f>
        <v>183736</v>
      </c>
      <c r="K12" s="20">
        <f>[8]Reportes!$F$6</f>
        <v>183736</v>
      </c>
      <c r="L12" s="82">
        <f>[8]Reportes!$L$6</f>
        <v>185184</v>
      </c>
      <c r="M12" s="21"/>
      <c r="N12" s="24"/>
    </row>
    <row r="13" spans="1:14" x14ac:dyDescent="0.25">
      <c r="A13" s="43">
        <v>5</v>
      </c>
      <c r="B13" s="4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20">
        <f>[48]Reportes!$AM$6</f>
        <v>256</v>
      </c>
      <c r="I13" s="20">
        <f>[9]Reportes!$AM$6</f>
        <v>437</v>
      </c>
      <c r="J13" s="20">
        <f>[10]Reportes!$F$6</f>
        <v>435</v>
      </c>
      <c r="K13" s="20">
        <v>448</v>
      </c>
      <c r="L13" s="82">
        <f>[10]Reportes!$L$6</f>
        <v>449</v>
      </c>
      <c r="M13" s="21"/>
      <c r="N13" s="24"/>
    </row>
    <row r="14" spans="1:14" x14ac:dyDescent="0.25">
      <c r="A14" s="43">
        <v>6</v>
      </c>
      <c r="B14" s="4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20">
        <f>[49]Reportes!$AM$6</f>
        <v>818</v>
      </c>
      <c r="I14" s="20">
        <f>[11]Reportes!$AM$6</f>
        <v>724</v>
      </c>
      <c r="J14" s="20">
        <f>[12]Reportes!$F$6</f>
        <v>726</v>
      </c>
      <c r="K14" s="20">
        <v>1488</v>
      </c>
      <c r="L14" s="82">
        <f>[12]Reportes!$L$6</f>
        <v>723</v>
      </c>
      <c r="M14" s="21"/>
      <c r="N14" s="24"/>
    </row>
    <row r="15" spans="1:14" x14ac:dyDescent="0.25">
      <c r="A15" s="43">
        <v>7</v>
      </c>
      <c r="B15" s="4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20">
        <f>[50]Reportes!$AM$6</f>
        <v>635</v>
      </c>
      <c r="I15" s="20">
        <f>[13]Reportes!$AM$6</f>
        <v>744</v>
      </c>
      <c r="J15" s="20">
        <f>[14]Reportes!$F$6</f>
        <v>724</v>
      </c>
      <c r="K15" s="20">
        <v>725</v>
      </c>
      <c r="L15" s="82">
        <f>[14]Reportes!$L$6</f>
        <v>733</v>
      </c>
      <c r="M15" s="21"/>
      <c r="N15" s="24"/>
    </row>
    <row r="16" spans="1:14" x14ac:dyDescent="0.25">
      <c r="A16" s="43">
        <v>8</v>
      </c>
      <c r="B16" s="4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20">
        <f>[51]Reportes!$AM$6</f>
        <v>611945</v>
      </c>
      <c r="I16" s="20">
        <v>755942</v>
      </c>
      <c r="J16" s="20">
        <f>[16]Reportes!$F$6</f>
        <v>772831</v>
      </c>
      <c r="K16" s="20">
        <f>[16]Reportes!$I$6</f>
        <v>794951</v>
      </c>
      <c r="L16" s="82">
        <f>[16]Reportes!$L$6</f>
        <v>794951</v>
      </c>
      <c r="M16" s="21"/>
      <c r="N16" s="24"/>
    </row>
    <row r="17" spans="1:14" x14ac:dyDescent="0.25">
      <c r="A17" s="43">
        <v>9</v>
      </c>
      <c r="B17" s="4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20">
        <f>[52]Reportes!$AM$6</f>
        <v>118288</v>
      </c>
      <c r="I17" s="20">
        <f>[17]Reportes!$AM$6</f>
        <v>122016</v>
      </c>
      <c r="J17" s="20">
        <f>[18]Reportes!$F$6</f>
        <v>122576</v>
      </c>
      <c r="K17" s="20">
        <v>123352</v>
      </c>
      <c r="L17" s="82">
        <f>[18]Reportes!$L$6</f>
        <v>123352</v>
      </c>
      <c r="M17" s="21"/>
      <c r="N17" s="24"/>
    </row>
    <row r="18" spans="1:14" x14ac:dyDescent="0.25">
      <c r="A18" s="43">
        <v>10</v>
      </c>
      <c r="B18" s="4" t="s">
        <v>27</v>
      </c>
      <c r="C18" s="5">
        <v>71</v>
      </c>
      <c r="D18" s="5">
        <v>0</v>
      </c>
      <c r="E18" s="5">
        <v>0</v>
      </c>
      <c r="F18" s="5">
        <v>0</v>
      </c>
      <c r="G18" s="5">
        <v>515</v>
      </c>
      <c r="H18" s="20">
        <f>[53]Reportes!$AM$6</f>
        <v>430</v>
      </c>
      <c r="I18" s="20">
        <f>[19]Reportes!$AM$6</f>
        <v>14451</v>
      </c>
      <c r="J18" s="20">
        <v>462</v>
      </c>
      <c r="K18" s="20">
        <v>462</v>
      </c>
      <c r="L18" s="82">
        <f>[21]Reportes!$L$6</f>
        <v>14963</v>
      </c>
      <c r="M18" s="21"/>
      <c r="N18" s="24"/>
    </row>
    <row r="19" spans="1:14" x14ac:dyDescent="0.25">
      <c r="A19" s="43">
        <v>11</v>
      </c>
      <c r="B19" s="4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20">
        <f>[54]Reportes!$AM$6</f>
        <v>147</v>
      </c>
      <c r="I19" s="20">
        <f>[22]Reportes!$AM$6</f>
        <v>110</v>
      </c>
      <c r="J19" s="20">
        <f>[23]Reportes!$F$6</f>
        <v>108</v>
      </c>
      <c r="K19" s="20">
        <v>107</v>
      </c>
      <c r="L19" s="82">
        <f>[23]Reportes!$L$6</f>
        <v>104</v>
      </c>
      <c r="M19" s="21"/>
      <c r="N19" s="24"/>
    </row>
    <row r="20" spans="1:14" x14ac:dyDescent="0.25">
      <c r="A20" s="43">
        <v>12</v>
      </c>
      <c r="B20" s="4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5075</v>
      </c>
      <c r="H20" s="20">
        <f>[55]Reportes!$AM$6</f>
        <v>5277</v>
      </c>
      <c r="I20" s="20">
        <f>[24]Reportes!$AM$6</f>
        <v>8838</v>
      </c>
      <c r="J20" s="20">
        <f>[25]Reportes!$F$6</f>
        <v>4083</v>
      </c>
      <c r="K20" s="20">
        <v>4132</v>
      </c>
      <c r="L20" s="82">
        <f>[25]Reportes!$L$6</f>
        <v>4155</v>
      </c>
      <c r="M20" s="21"/>
      <c r="N20" s="24"/>
    </row>
    <row r="21" spans="1:14" x14ac:dyDescent="0.25">
      <c r="A21" s="43">
        <v>13</v>
      </c>
      <c r="B21" s="4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20">
        <f>[56]Reportes!$AM$6</f>
        <v>1310</v>
      </c>
      <c r="I21" s="20">
        <f>[26]Reportes!$AM$6</f>
        <v>1361</v>
      </c>
      <c r="J21" s="20">
        <f>[27]Reportes!$F$6</f>
        <v>1369</v>
      </c>
      <c r="K21" s="20">
        <v>1369</v>
      </c>
      <c r="L21" s="82">
        <f>[27]Reportes!$L$6</f>
        <v>1369</v>
      </c>
      <c r="M21" s="21"/>
      <c r="N21" s="24"/>
    </row>
    <row r="22" spans="1:14" x14ac:dyDescent="0.25">
      <c r="A22" s="43">
        <v>14</v>
      </c>
      <c r="B22" s="4" t="s">
        <v>9</v>
      </c>
      <c r="C22" s="5">
        <v>0</v>
      </c>
      <c r="D22" s="5">
        <v>0</v>
      </c>
      <c r="E22" s="5" t="s">
        <v>21</v>
      </c>
      <c r="F22" s="5">
        <v>17603</v>
      </c>
      <c r="G22" s="5">
        <v>20642</v>
      </c>
      <c r="H22" s="20">
        <f>[57]Reportes!$AM$6</f>
        <v>40526</v>
      </c>
      <c r="I22" s="20">
        <f>[28]Reportes!$AM$6</f>
        <v>122016</v>
      </c>
      <c r="J22" s="20">
        <f>[29]Reportes!$F$6</f>
        <v>26709</v>
      </c>
      <c r="K22" s="20">
        <f>[29]Reportes!$F$6</f>
        <v>26709</v>
      </c>
      <c r="L22" s="82">
        <f>[29]Reportes!$L$6</f>
        <v>27284</v>
      </c>
      <c r="M22" s="21"/>
      <c r="N22" s="24"/>
    </row>
    <row r="23" spans="1:14" x14ac:dyDescent="0.25">
      <c r="A23" s="43">
        <v>15</v>
      </c>
      <c r="B23" s="4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20">
        <f>[58]Reportes!$AM$6</f>
        <v>1041</v>
      </c>
      <c r="I23" s="20">
        <f>[30]Reportes!$AM$6</f>
        <v>1401</v>
      </c>
      <c r="J23" s="20">
        <f>[31]Reportes!$F$6</f>
        <v>1401</v>
      </c>
      <c r="K23" s="20">
        <v>1504</v>
      </c>
      <c r="L23" s="82">
        <f>[31]Reportes!$L$6</f>
        <v>1479</v>
      </c>
      <c r="M23" s="21"/>
      <c r="N23" s="24"/>
    </row>
    <row r="24" spans="1:14" x14ac:dyDescent="0.25">
      <c r="A24" s="43">
        <v>16</v>
      </c>
      <c r="B24" s="4" t="s">
        <v>10</v>
      </c>
      <c r="C24" s="5">
        <v>0</v>
      </c>
      <c r="D24" s="5">
        <v>0</v>
      </c>
      <c r="E24" s="5">
        <v>1585</v>
      </c>
      <c r="F24" s="5">
        <v>1383</v>
      </c>
      <c r="G24" s="5">
        <v>1782</v>
      </c>
      <c r="H24" s="20">
        <f>[59]Reportes!$AM$6</f>
        <v>2782</v>
      </c>
      <c r="I24" s="20">
        <f>[32]Reportes!$AM$6</f>
        <v>3208</v>
      </c>
      <c r="J24" s="20">
        <f>[33]Reportes!$F$6</f>
        <v>3016</v>
      </c>
      <c r="K24" s="20">
        <v>2870</v>
      </c>
      <c r="L24" s="82">
        <f>[33]Reportes!$L$6</f>
        <v>2870</v>
      </c>
      <c r="M24" s="21"/>
      <c r="N24" s="24"/>
    </row>
    <row r="25" spans="1:14" x14ac:dyDescent="0.25">
      <c r="A25" s="43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93</v>
      </c>
      <c r="G25" s="5">
        <v>108</v>
      </c>
      <c r="H25" s="20">
        <f>[60]Reportes!$AM$6</f>
        <v>87</v>
      </c>
      <c r="I25" s="20">
        <f>[34]Reportes!$AM$6</f>
        <v>87</v>
      </c>
      <c r="J25" s="20">
        <f>[35]Reportes!$F$6</f>
        <v>87</v>
      </c>
      <c r="K25" s="20">
        <f>[35]Reportes!$F$6</f>
        <v>87</v>
      </c>
      <c r="L25" s="82">
        <f>[35]Reportes!$L$6</f>
        <v>87</v>
      </c>
      <c r="M25" s="21"/>
      <c r="N25" s="24"/>
    </row>
    <row r="26" spans="1:14" x14ac:dyDescent="0.25">
      <c r="A26" s="43">
        <v>18</v>
      </c>
      <c r="B26" s="4" t="s">
        <v>25</v>
      </c>
      <c r="C26" s="5">
        <v>0</v>
      </c>
      <c r="D26" s="5">
        <v>0</v>
      </c>
      <c r="E26" s="5">
        <v>0</v>
      </c>
      <c r="F26" s="5">
        <v>12</v>
      </c>
      <c r="G26" s="5">
        <v>13</v>
      </c>
      <c r="H26" s="20">
        <f>[61]Reportes!$AM$6</f>
        <v>14</v>
      </c>
      <c r="I26" s="20">
        <f>[36]Reportes!$AM$6</f>
        <v>14</v>
      </c>
      <c r="J26" s="20">
        <f>[37]Reportes!$F$6</f>
        <v>1</v>
      </c>
      <c r="K26" s="20">
        <v>1</v>
      </c>
      <c r="L26" s="82">
        <f>[37]Reportes!$L$6</f>
        <v>14</v>
      </c>
      <c r="M26" s="21"/>
      <c r="N26" s="24"/>
    </row>
    <row r="27" spans="1:14" x14ac:dyDescent="0.25">
      <c r="A27" s="43">
        <v>19</v>
      </c>
      <c r="B27" s="4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5988</v>
      </c>
      <c r="H27" s="20">
        <f>[62]Reportes!$AM$6</f>
        <v>12346</v>
      </c>
      <c r="I27" s="20">
        <f>[38]Reportes!$AM$6</f>
        <v>18542</v>
      </c>
      <c r="J27" s="20">
        <f>[39]Reportes!$F$6</f>
        <v>18966</v>
      </c>
      <c r="K27" s="20">
        <v>19153</v>
      </c>
      <c r="L27" s="82">
        <f>[39]Reportes!$L$6</f>
        <v>19336</v>
      </c>
      <c r="M27" s="21"/>
      <c r="N27" s="24"/>
    </row>
    <row r="28" spans="1:14" x14ac:dyDescent="0.25">
      <c r="A28" s="43">
        <v>20</v>
      </c>
      <c r="B28" s="4" t="s">
        <v>12</v>
      </c>
      <c r="C28" s="5">
        <v>0</v>
      </c>
      <c r="D28" s="5">
        <v>0</v>
      </c>
      <c r="E28" s="5">
        <v>0</v>
      </c>
      <c r="F28" s="5">
        <v>2602</v>
      </c>
      <c r="G28" s="5">
        <v>2513</v>
      </c>
      <c r="H28" s="20">
        <f>[63]Reportes!$AM$6</f>
        <v>1873</v>
      </c>
      <c r="I28" s="20">
        <f>[40]Reportes!$AM$6</f>
        <v>1637</v>
      </c>
      <c r="J28" s="20">
        <f>[41]Reportes!$F$6</f>
        <v>1621</v>
      </c>
      <c r="K28" s="20">
        <v>1604</v>
      </c>
      <c r="L28" s="82">
        <f>[41]Reportes!$L$6</f>
        <v>1582</v>
      </c>
      <c r="M28" s="21"/>
      <c r="N28" s="24"/>
    </row>
    <row r="29" spans="1:14" x14ac:dyDescent="0.25">
      <c r="A29" s="43">
        <v>21</v>
      </c>
      <c r="B29" s="4" t="s">
        <v>20</v>
      </c>
      <c r="C29" s="5">
        <v>0</v>
      </c>
      <c r="D29" s="5">
        <v>0</v>
      </c>
      <c r="E29" s="5">
        <v>445</v>
      </c>
      <c r="F29" s="5">
        <v>1821</v>
      </c>
      <c r="G29" s="5">
        <v>824</v>
      </c>
      <c r="H29" s="20">
        <f>[64]Reportes!$AM$6</f>
        <v>534</v>
      </c>
      <c r="I29" s="20">
        <f>[42]Reportes!$AM$6</f>
        <v>638</v>
      </c>
      <c r="J29" s="20">
        <f>[43]Reportes!$F$6</f>
        <v>647</v>
      </c>
      <c r="K29" s="20">
        <v>618</v>
      </c>
      <c r="L29" s="82">
        <f>[43]Reportes!$L$6</f>
        <v>686</v>
      </c>
      <c r="M29" s="21"/>
      <c r="N29" s="24"/>
    </row>
    <row r="30" spans="1:14" ht="15.75" thickBot="1" x14ac:dyDescent="0.3">
      <c r="A30" s="93" t="s">
        <v>15</v>
      </c>
      <c r="B30" s="92"/>
      <c r="C30" s="44">
        <f t="shared" ref="C30:G30" si="0">SUM(C9:C29)</f>
        <v>168768</v>
      </c>
      <c r="D30" s="45">
        <f t="shared" si="0"/>
        <v>293401</v>
      </c>
      <c r="E30" s="44">
        <f t="shared" si="0"/>
        <v>433410</v>
      </c>
      <c r="F30" s="45">
        <f t="shared" si="0"/>
        <v>607185</v>
      </c>
      <c r="G30" s="44">
        <f t="shared" si="0"/>
        <v>815517</v>
      </c>
      <c r="H30" s="44">
        <f t="shared" ref="H30" si="1">SUM(H9:H29)</f>
        <v>1034746</v>
      </c>
      <c r="I30" s="44">
        <f t="shared" ref="I30:J30" si="2">SUM(I9:I29)</f>
        <v>1328358</v>
      </c>
      <c r="J30" s="44">
        <f t="shared" si="2"/>
        <v>1245105</v>
      </c>
      <c r="K30" s="44">
        <f t="shared" ref="K30:L30" si="3">SUM(K9:K29)</f>
        <v>1257198</v>
      </c>
      <c r="L30" s="44">
        <f t="shared" si="3"/>
        <v>1274702</v>
      </c>
      <c r="M30" s="18"/>
      <c r="N30" s="24"/>
    </row>
    <row r="31" spans="1:14" x14ac:dyDescent="0.25">
      <c r="A31" s="9"/>
    </row>
    <row r="32" spans="1:14" x14ac:dyDescent="0.25">
      <c r="A32" s="9"/>
      <c r="B32" s="10"/>
    </row>
    <row r="33" spans="1:14" x14ac:dyDescent="0.2">
      <c r="A33" s="32" t="s">
        <v>44</v>
      </c>
      <c r="B33" s="29"/>
    </row>
    <row r="34" spans="1:14" x14ac:dyDescent="0.2">
      <c r="A34" s="32"/>
      <c r="B34" s="29"/>
    </row>
    <row r="36" spans="1:14" x14ac:dyDescent="0.25">
      <c r="B36" s="38"/>
      <c r="C36" s="38"/>
      <c r="D36" s="24"/>
      <c r="E36" s="24"/>
      <c r="F36" s="24"/>
      <c r="G36" s="24"/>
      <c r="H36" s="24"/>
      <c r="I36" s="24"/>
      <c r="J36" s="24"/>
      <c r="K36" s="24"/>
    </row>
    <row r="37" spans="1:14" ht="18" x14ac:dyDescent="0.25">
      <c r="B37" s="36" t="s">
        <v>31</v>
      </c>
      <c r="C37" s="37"/>
      <c r="D37" s="25"/>
      <c r="E37" s="25"/>
      <c r="F37" s="25"/>
      <c r="G37" s="25"/>
      <c r="H37" s="25"/>
      <c r="I37" s="25"/>
      <c r="J37" s="25"/>
      <c r="K37" s="25"/>
      <c r="L37" s="12"/>
      <c r="M37" s="12"/>
      <c r="N37" s="12"/>
    </row>
    <row r="38" spans="1:14" x14ac:dyDescent="0.25">
      <c r="B38" s="49" t="s">
        <v>37</v>
      </c>
      <c r="C38" s="37"/>
      <c r="D38" s="25"/>
      <c r="E38" s="25"/>
      <c r="F38" s="25"/>
      <c r="G38" s="25"/>
      <c r="H38" s="25"/>
      <c r="I38" s="25"/>
      <c r="J38" s="25"/>
      <c r="K38" s="25"/>
      <c r="L38" s="12"/>
      <c r="M38" s="12"/>
      <c r="N38" s="12"/>
    </row>
    <row r="39" spans="1:14" x14ac:dyDescent="0.25">
      <c r="B39" s="37"/>
      <c r="C39" s="37"/>
      <c r="D39" s="25"/>
      <c r="E39" s="25"/>
      <c r="F39" s="25"/>
      <c r="G39" s="25"/>
      <c r="H39" s="25"/>
      <c r="I39" s="25"/>
      <c r="J39" s="25"/>
      <c r="K39" s="25"/>
      <c r="L39" s="12"/>
      <c r="M39" s="12"/>
      <c r="N39" s="12"/>
    </row>
    <row r="40" spans="1:14" x14ac:dyDescent="0.25">
      <c r="B40" s="50" t="str">
        <f>Abonados!B7</f>
        <v>Fecha de Publicación: 15 de abril del 2015</v>
      </c>
      <c r="C40" s="37"/>
      <c r="D40" s="25"/>
      <c r="E40" s="25"/>
      <c r="F40" s="25"/>
      <c r="G40" s="25"/>
      <c r="H40" s="25"/>
      <c r="I40" s="25"/>
      <c r="J40" s="25"/>
      <c r="K40" s="25"/>
      <c r="L40" s="12"/>
      <c r="M40" s="12"/>
      <c r="N40" s="12"/>
    </row>
    <row r="41" spans="1:14" ht="7.5" customHeight="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sortState ref="B6:B28">
    <sortCondition ref="B6:B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workbookViewId="0">
      <selection activeCell="B22" sqref="B22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6"/>
      <c r="C2" s="46"/>
      <c r="D2" s="46"/>
      <c r="E2" s="46"/>
      <c r="F2" s="11"/>
      <c r="G2" s="11"/>
      <c r="H2" s="11"/>
      <c r="I2" s="11"/>
      <c r="J2" s="11"/>
      <c r="K2" s="11"/>
    </row>
    <row r="3" spans="2:11" ht="15" customHeight="1" x14ac:dyDescent="0.25">
      <c r="B3" s="94" t="s">
        <v>34</v>
      </c>
      <c r="C3" s="94"/>
      <c r="D3" s="47"/>
      <c r="E3" s="47"/>
      <c r="F3" s="12"/>
      <c r="G3" s="12"/>
      <c r="H3" s="12"/>
      <c r="I3" s="12"/>
      <c r="J3" s="12"/>
      <c r="K3" s="12"/>
    </row>
    <row r="4" spans="2:11" x14ac:dyDescent="0.25">
      <c r="B4" s="95" t="s">
        <v>61</v>
      </c>
      <c r="C4" s="95"/>
      <c r="D4" s="47"/>
      <c r="E4" s="47"/>
      <c r="F4" s="12"/>
      <c r="G4" s="12"/>
      <c r="H4" s="12"/>
      <c r="I4" s="12"/>
      <c r="J4" s="12"/>
      <c r="K4" s="12"/>
    </row>
    <row r="5" spans="2:11" x14ac:dyDescent="0.25">
      <c r="B5" s="47"/>
      <c r="C5" s="47"/>
      <c r="D5" s="47"/>
      <c r="E5" s="47"/>
      <c r="F5" s="12"/>
      <c r="G5" s="12"/>
      <c r="H5" s="12"/>
      <c r="I5" s="12"/>
      <c r="J5" s="12"/>
      <c r="K5" s="12"/>
    </row>
    <row r="6" spans="2:11" ht="15.75" thickBot="1" x14ac:dyDescent="0.3">
      <c r="B6" s="96" t="str">
        <f>Abonados!B7</f>
        <v>Fecha de Publicación: 15 de abril del 2015</v>
      </c>
      <c r="C6" s="96"/>
      <c r="D6" s="47"/>
      <c r="E6" s="47"/>
      <c r="F6" s="12"/>
      <c r="G6" s="12"/>
      <c r="H6" s="12"/>
      <c r="I6" s="12"/>
      <c r="J6" s="12"/>
      <c r="K6" s="12"/>
    </row>
    <row r="7" spans="2:11" ht="45" x14ac:dyDescent="0.25">
      <c r="B7" s="67" t="s">
        <v>0</v>
      </c>
      <c r="C7" s="74" t="s">
        <v>1</v>
      </c>
      <c r="D7" s="74" t="s">
        <v>39</v>
      </c>
      <c r="E7" s="68" t="s">
        <v>13</v>
      </c>
    </row>
    <row r="8" spans="2:11" x14ac:dyDescent="0.25">
      <c r="B8" s="75">
        <v>1</v>
      </c>
      <c r="C8" s="6" t="s">
        <v>26</v>
      </c>
      <c r="D8" s="7">
        <f>Abonados!K16</f>
        <v>983</v>
      </c>
      <c r="E8" s="76">
        <f>D8/$D$13</f>
        <v>0.18670465337132003</v>
      </c>
      <c r="H8" s="13"/>
    </row>
    <row r="9" spans="2:11" x14ac:dyDescent="0.25">
      <c r="B9" s="75">
        <v>2</v>
      </c>
      <c r="C9" s="6" t="s">
        <v>2</v>
      </c>
      <c r="D9" s="7">
        <f>Abonados!K12</f>
        <v>1527</v>
      </c>
      <c r="E9" s="76">
        <f>D9/$D$13</f>
        <v>0.29002849002849002</v>
      </c>
    </row>
    <row r="10" spans="2:11" x14ac:dyDescent="0.25">
      <c r="B10" s="75">
        <v>3</v>
      </c>
      <c r="C10" s="6" t="s">
        <v>6</v>
      </c>
      <c r="D10" s="7">
        <f>Abonados!K11</f>
        <v>1536</v>
      </c>
      <c r="E10" s="76">
        <f>D10/$D$13</f>
        <v>0.29173789173789172</v>
      </c>
    </row>
    <row r="11" spans="2:11" x14ac:dyDescent="0.25">
      <c r="B11" s="75">
        <v>4</v>
      </c>
      <c r="C11" s="6" t="s">
        <v>29</v>
      </c>
      <c r="D11" s="7">
        <f>Abonados!K20</f>
        <v>660</v>
      </c>
      <c r="E11" s="76">
        <f>D11/$D$13</f>
        <v>0.12535612535612536</v>
      </c>
    </row>
    <row r="12" spans="2:11" x14ac:dyDescent="0.25">
      <c r="B12" s="75">
        <v>5</v>
      </c>
      <c r="C12" s="6" t="s">
        <v>24</v>
      </c>
      <c r="D12" s="7">
        <f>Abonados!K30-SUM('Participación del mercado'!D8:D11)</f>
        <v>559</v>
      </c>
      <c r="E12" s="76">
        <f>D12/$D$13</f>
        <v>0.10617283950617284</v>
      </c>
      <c r="G12" s="13"/>
    </row>
    <row r="13" spans="2:11" ht="15.75" thickBot="1" x14ac:dyDescent="0.3">
      <c r="B13" s="93" t="s">
        <v>15</v>
      </c>
      <c r="C13" s="92"/>
      <c r="D13" s="44">
        <f>SUM(D8:D12)</f>
        <v>5265</v>
      </c>
      <c r="E13" s="77">
        <f>SUM(E8:E12)</f>
        <v>1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9"/>
    </row>
    <row r="19" spans="2:8" x14ac:dyDescent="0.25">
      <c r="B19" s="46"/>
      <c r="C19" s="46"/>
      <c r="D19" s="46"/>
      <c r="E19" s="46"/>
      <c r="F19" s="59"/>
    </row>
    <row r="20" spans="2:8" ht="18" x14ac:dyDescent="0.25">
      <c r="B20" s="60" t="s">
        <v>31</v>
      </c>
      <c r="C20" s="59"/>
      <c r="D20" s="47"/>
      <c r="E20" s="47"/>
      <c r="F20" s="59"/>
    </row>
    <row r="21" spans="2:8" x14ac:dyDescent="0.25">
      <c r="B21" s="61" t="s">
        <v>62</v>
      </c>
      <c r="C21" s="61"/>
      <c r="D21" s="47"/>
      <c r="E21" s="47"/>
      <c r="F21" s="59"/>
    </row>
    <row r="22" spans="2:8" x14ac:dyDescent="0.25">
      <c r="B22" s="47"/>
      <c r="C22" s="47"/>
      <c r="D22" s="47"/>
      <c r="E22" s="47"/>
      <c r="F22" s="59"/>
    </row>
    <row r="23" spans="2:8" x14ac:dyDescent="0.25">
      <c r="B23" s="62" t="str">
        <f>Abonados!B7</f>
        <v>Fecha de Publicación: 15 de abril del 2015</v>
      </c>
      <c r="C23" s="62"/>
      <c r="D23" s="47"/>
      <c r="E23" s="47"/>
      <c r="F23" s="59"/>
      <c r="G23" s="63"/>
      <c r="H23" s="63"/>
    </row>
    <row r="24" spans="2:8" s="63" customFormat="1" x14ac:dyDescent="0.25"/>
    <row r="25" spans="2:8" s="63" customFormat="1" x14ac:dyDescent="0.25"/>
    <row r="26" spans="2:8" s="63" customFormat="1" x14ac:dyDescent="0.25"/>
    <row r="27" spans="2:8" s="63" customFormat="1" x14ac:dyDescent="0.25"/>
    <row r="28" spans="2:8" s="63" customFormat="1" x14ac:dyDescent="0.25"/>
    <row r="29" spans="2:8" s="63" customFormat="1" x14ac:dyDescent="0.25"/>
    <row r="30" spans="2:8" s="63" customFormat="1" x14ac:dyDescent="0.25"/>
    <row r="31" spans="2:8" s="63" customFormat="1" x14ac:dyDescent="0.25"/>
    <row r="32" spans="2:8" s="63" customFormat="1" x14ac:dyDescent="0.25"/>
    <row r="33" s="63" customFormat="1" x14ac:dyDescent="0.25"/>
    <row r="34" s="63" customFormat="1" x14ac:dyDescent="0.25"/>
    <row r="35" s="63" customFormat="1" x14ac:dyDescent="0.25"/>
    <row r="36" s="63" customFormat="1" x14ac:dyDescent="0.25"/>
    <row r="37" s="63" customFormat="1" x14ac:dyDescent="0.25"/>
    <row r="38" s="63" customFormat="1" x14ac:dyDescent="0.25"/>
    <row r="39" s="63" customFormat="1" x14ac:dyDescent="0.25"/>
    <row r="40" s="63" customFormat="1" x14ac:dyDescent="0.25"/>
    <row r="41" s="63" customFormat="1" x14ac:dyDescent="0.25"/>
    <row r="42" s="63" customFormat="1" x14ac:dyDescent="0.25"/>
    <row r="43" s="63" customFormat="1" x14ac:dyDescent="0.25"/>
    <row r="44" s="63" customFormat="1" x14ac:dyDescent="0.25"/>
    <row r="45" s="63" customFormat="1" x14ac:dyDescent="0.25"/>
    <row r="46" s="63" customFormat="1" x14ac:dyDescent="0.25"/>
    <row r="47" s="63" customFormat="1" x14ac:dyDescent="0.25"/>
    <row r="48" s="63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abSelected="1" workbookViewId="0">
      <selection activeCell="C19" sqref="C19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6"/>
      <c r="C2" s="46"/>
      <c r="D2" s="11"/>
      <c r="E2" s="46"/>
      <c r="F2" s="46"/>
      <c r="G2" s="46"/>
      <c r="H2" s="46"/>
      <c r="I2" s="46"/>
      <c r="J2" s="46"/>
      <c r="K2" s="46"/>
    </row>
    <row r="3" spans="2:11" ht="15" customHeight="1" x14ac:dyDescent="0.25">
      <c r="B3" s="97" t="s">
        <v>32</v>
      </c>
      <c r="C3" s="97"/>
      <c r="D3" s="12"/>
      <c r="E3" s="64" t="s">
        <v>32</v>
      </c>
      <c r="F3" s="64"/>
      <c r="G3" s="46"/>
      <c r="H3" s="46"/>
      <c r="I3" s="46"/>
      <c r="J3" s="46"/>
      <c r="K3" s="46"/>
    </row>
    <row r="4" spans="2:11" x14ac:dyDescent="0.25">
      <c r="B4" s="98" t="s">
        <v>33</v>
      </c>
      <c r="C4" s="98"/>
      <c r="D4" s="12"/>
      <c r="E4" s="65" t="s">
        <v>33</v>
      </c>
      <c r="F4" s="65"/>
      <c r="G4" s="46"/>
      <c r="H4" s="46"/>
      <c r="I4" s="46"/>
      <c r="J4" s="46"/>
      <c r="K4" s="46"/>
    </row>
    <row r="5" spans="2:11" x14ac:dyDescent="0.25">
      <c r="B5" s="47"/>
      <c r="C5" s="47"/>
      <c r="D5" s="12"/>
      <c r="E5" s="47"/>
      <c r="F5" s="47"/>
      <c r="G5" s="46"/>
      <c r="H5" s="46"/>
      <c r="I5" s="46"/>
      <c r="J5" s="46"/>
      <c r="K5" s="46"/>
    </row>
    <row r="6" spans="2:11" ht="15.75" thickBot="1" x14ac:dyDescent="0.3">
      <c r="B6" s="99" t="str">
        <f>Abonados!B7</f>
        <v>Fecha de Publicación: 15 de abril del 2015</v>
      </c>
      <c r="C6" s="96"/>
      <c r="D6" s="12"/>
      <c r="E6" s="66" t="str">
        <f>B6</f>
        <v>Fecha de Publicación: 15 de abril del 2015</v>
      </c>
      <c r="F6" s="48"/>
      <c r="G6" s="46"/>
      <c r="H6" s="46"/>
      <c r="I6" s="46"/>
      <c r="J6" s="46"/>
      <c r="K6" s="46"/>
    </row>
    <row r="7" spans="2:11" s="15" customFormat="1" x14ac:dyDescent="0.25">
      <c r="B7" s="67" t="s">
        <v>14</v>
      </c>
      <c r="C7" s="68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9">
        <v>2008</v>
      </c>
      <c r="C8" s="70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9">
        <v>2009</v>
      </c>
      <c r="C9" s="70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9">
        <v>2010</v>
      </c>
      <c r="C10" s="70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9">
        <v>2011</v>
      </c>
      <c r="C11" s="70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9">
        <v>2012</v>
      </c>
      <c r="C12" s="70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9">
        <v>2013</v>
      </c>
      <c r="C13" s="70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9">
        <v>2014</v>
      </c>
      <c r="C14" s="70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71">
        <v>42005</v>
      </c>
      <c r="C15" s="70">
        <v>10734696.624133319</v>
      </c>
      <c r="E15"/>
      <c r="F15"/>
      <c r="G15"/>
      <c r="H15"/>
      <c r="I15"/>
      <c r="J15"/>
    </row>
    <row r="16" spans="2:11" x14ac:dyDescent="0.25">
      <c r="B16" s="71">
        <v>42036</v>
      </c>
      <c r="C16" s="70">
        <v>9267992.7200000007</v>
      </c>
      <c r="E16"/>
      <c r="F16"/>
      <c r="G16"/>
      <c r="H16"/>
      <c r="I16"/>
      <c r="J16"/>
    </row>
    <row r="17" spans="2:10" x14ac:dyDescent="0.25">
      <c r="B17" s="89">
        <v>42064</v>
      </c>
      <c r="C17" s="90">
        <v>11781721.310000002</v>
      </c>
      <c r="E17"/>
      <c r="F17"/>
      <c r="G17"/>
      <c r="H17"/>
      <c r="I17"/>
      <c r="J17"/>
    </row>
    <row r="18" spans="2:10" ht="15.75" thickBot="1" x14ac:dyDescent="0.3">
      <c r="B18" s="72">
        <v>2015</v>
      </c>
      <c r="C18" s="73">
        <f>SUM(C15:C17)</f>
        <v>31784410.65413332</v>
      </c>
      <c r="E18"/>
      <c r="F18"/>
      <c r="G18"/>
      <c r="H18"/>
      <c r="I18"/>
      <c r="J18"/>
    </row>
    <row r="19" spans="2:10" x14ac:dyDescent="0.25">
      <c r="B19" s="26"/>
      <c r="C19" s="27"/>
      <c r="E19"/>
      <c r="F19"/>
      <c r="G19"/>
      <c r="H19"/>
      <c r="I19"/>
      <c r="J19"/>
    </row>
    <row r="20" spans="2:10" x14ac:dyDescent="0.25">
      <c r="B20" s="10" t="s">
        <v>40</v>
      </c>
      <c r="E20"/>
      <c r="F20"/>
      <c r="G20"/>
      <c r="H20"/>
      <c r="I20"/>
      <c r="J20"/>
    </row>
    <row r="21" spans="2:10" x14ac:dyDescent="0.25">
      <c r="B21" s="10" t="s">
        <v>45</v>
      </c>
      <c r="C21" s="32"/>
      <c r="E21"/>
      <c r="F21"/>
      <c r="G21"/>
      <c r="H21"/>
      <c r="I21"/>
      <c r="J21"/>
    </row>
    <row r="22" spans="2:10" x14ac:dyDescent="0.25">
      <c r="B22" s="10"/>
      <c r="C22" s="10"/>
      <c r="E22"/>
      <c r="F22"/>
      <c r="G22"/>
      <c r="H22"/>
      <c r="I22"/>
      <c r="J22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2015-04-29T14:07:18Z</dcterms:modified>
</cp:coreProperties>
</file>