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Portadore\ESTADISTICAS_PYP\PORTADORES\2015\01_ENERO\"/>
    </mc:Choice>
  </mc:AlternateContent>
  <bookViews>
    <workbookView xWindow="8790" yWindow="375" windowWidth="9870" windowHeight="10440" tabRatio="845" activeTab="1"/>
  </bookViews>
  <sheets>
    <sheet name="Abonados" sheetId="6" r:id="rId1"/>
    <sheet name="Enlaces" sheetId="1" r:id="rId2"/>
    <sheet name="Participación del mercado" sheetId="2" r:id="rId3"/>
    <sheet name="INDICADORES ECONÓMICO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xlnm._FilterDatabase" localSheetId="2" hidden="1">'Participación del mercado'!$A$8:$J$8</definedName>
  </definedNames>
  <calcPr calcId="152511"/>
</workbook>
</file>

<file path=xl/calcChain.xml><?xml version="1.0" encoding="utf-8"?>
<calcChain xmlns="http://schemas.openxmlformats.org/spreadsheetml/2006/main">
  <c r="B23" i="2" l="1"/>
  <c r="K32" i="6" l="1"/>
  <c r="L32" i="6"/>
  <c r="M32" i="6"/>
  <c r="N32" i="6"/>
  <c r="O32" i="6"/>
  <c r="P32" i="6"/>
  <c r="Q32" i="6"/>
  <c r="J17" i="6" l="1"/>
  <c r="C17" i="4" l="1"/>
  <c r="J30" i="1"/>
  <c r="J29" i="1"/>
  <c r="J28" i="1"/>
  <c r="J27" i="1"/>
  <c r="J26" i="1"/>
  <c r="J25" i="1"/>
  <c r="J24" i="1"/>
  <c r="J23" i="1"/>
  <c r="J22" i="1"/>
  <c r="J21" i="1"/>
  <c r="J20" i="1"/>
  <c r="J18" i="1"/>
  <c r="J17" i="1"/>
  <c r="J16" i="1"/>
  <c r="J15" i="1"/>
  <c r="J14" i="1"/>
  <c r="J12" i="1"/>
  <c r="J11" i="1"/>
  <c r="J10" i="1"/>
  <c r="J30" i="6"/>
  <c r="J29" i="6"/>
  <c r="C12" i="2" s="1"/>
  <c r="J28" i="6"/>
  <c r="J27" i="6"/>
  <c r="J26" i="6"/>
  <c r="J25" i="6"/>
  <c r="J24" i="6"/>
  <c r="J23" i="6"/>
  <c r="J22" i="6"/>
  <c r="J21" i="6"/>
  <c r="C13" i="2" s="1"/>
  <c r="J20" i="6"/>
  <c r="J19" i="6"/>
  <c r="J18" i="6"/>
  <c r="C9" i="2"/>
  <c r="J16" i="6"/>
  <c r="J15" i="6"/>
  <c r="J14" i="6"/>
  <c r="J13" i="6"/>
  <c r="C10" i="2" s="1"/>
  <c r="J12" i="6"/>
  <c r="J11" i="6"/>
  <c r="J10" i="6"/>
  <c r="C11" i="2" l="1"/>
  <c r="J32" i="6"/>
  <c r="J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6" i="1"/>
  <c r="I15" i="1"/>
  <c r="I14" i="1"/>
  <c r="I13" i="1"/>
  <c r="I12" i="1"/>
  <c r="I11" i="1"/>
  <c r="I10" i="1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C14" i="2" l="1"/>
  <c r="C15" i="2" s="1"/>
  <c r="I31" i="1"/>
  <c r="I32" i="6" l="1"/>
  <c r="B6" i="4" l="1"/>
  <c r="E6" i="4" s="1"/>
  <c r="B25" i="2"/>
  <c r="A6" i="2"/>
  <c r="B41" i="1"/>
  <c r="B7" i="1"/>
  <c r="B42" i="6"/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1" i="1" l="1"/>
  <c r="H32" i="6"/>
  <c r="G31" i="1" l="1"/>
  <c r="E31" i="1"/>
  <c r="D31" i="1"/>
  <c r="C31" i="1"/>
  <c r="G32" i="6"/>
  <c r="F32" i="6"/>
  <c r="E32" i="6"/>
  <c r="D32" i="6"/>
  <c r="C32" i="6"/>
  <c r="F31" i="1" l="1"/>
  <c r="D13" i="2" l="1"/>
  <c r="D14" i="2"/>
  <c r="D12" i="2"/>
  <c r="D9" i="2"/>
  <c r="D10" i="2"/>
  <c r="D11" i="2"/>
  <c r="D15" i="2" l="1"/>
</calcChain>
</file>

<file path=xl/sharedStrings.xml><?xml version="1.0" encoding="utf-8"?>
<sst xmlns="http://schemas.openxmlformats.org/spreadsheetml/2006/main" count="108" uniqueCount="63">
  <si>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</si>
  <si>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</si>
  <si>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</si>
  <si>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</si>
  <si>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</si>
  <si>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</si>
  <si>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</si>
  <si>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</si>
  <si>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</si>
  <si>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</si>
  <si>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</si>
  <si>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</si>
  <si>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</si>
  <si>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</si>
  <si>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</si>
  <si>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</si>
  <si>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</si>
  <si>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</si>
  <si>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</si>
  <si>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</si>
  <si>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</si>
  <si>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</si>
  <si>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</si>
  <si>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</si>
  <si>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</si>
  <si>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</si>
  <si>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</si>
  <si>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</si>
  <si>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</si>
  <si>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</si>
  <si>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LEVEL 3 ECUADOR S.A. (EX  GLOBAL CROSSING S.A.)</t>
  </si>
  <si>
    <t>Usuarios por Concesionario (2008-Actualidad)</t>
  </si>
  <si>
    <t>SERVICIO PORTADOR</t>
  </si>
  <si>
    <t xml:space="preserve">     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</si>
  <si>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</si>
  <si>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</si>
  <si>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</si>
  <si>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Abonados del Servicio</t>
  </si>
  <si>
    <t>Enlaces por Concesionario (2008-Actualidad)</t>
  </si>
  <si>
    <t xml:space="preserve">  Enlaces del Servicio</t>
  </si>
  <si>
    <t>2013</t>
  </si>
  <si>
    <t>NOTA 1: Los ingresos de 2014 son de los meses de Enero - Diciembre</t>
  </si>
  <si>
    <t>Fecha de Publicación: 23 de febrero del 2015</t>
  </si>
  <si>
    <t>2014</t>
  </si>
  <si>
    <t>ene-15</t>
  </si>
  <si>
    <t>ene-2015</t>
  </si>
  <si>
    <t>Nota 1.- Los datos recopilados son extraidos netamete del sistema SIETEL</t>
  </si>
  <si>
    <t xml:space="preserve">    PARTICIPACIÓN DEL MERCADO ENERO 2015</t>
  </si>
  <si>
    <t>Nota 2: Los datos recopilados son extraidos netamete del sistema SIETEL</t>
  </si>
  <si>
    <t>feb-15</t>
  </si>
  <si>
    <t>mar-15</t>
  </si>
  <si>
    <t>abr-15</t>
  </si>
  <si>
    <t>mayo-15</t>
  </si>
  <si>
    <t>jun-15</t>
  </si>
  <si>
    <t>jul-15</t>
  </si>
  <si>
    <t>ago-15</t>
  </si>
  <si>
    <t>sep-15</t>
  </si>
  <si>
    <t>oct-15</t>
  </si>
  <si>
    <t>nov-15</t>
  </si>
  <si>
    <t>dic-15</t>
  </si>
  <si>
    <t>Nota 2.-A partir de enero del 2015 se considera como un usuario a la misma empresa, independientemente del numero de enlaces que genere la misma empresa para otros servicios como internet</t>
  </si>
  <si>
    <t>Número usuarios
ENERO 2015</t>
  </si>
  <si>
    <t>Nota 1.- Los datos recopilados son extraidos  netamete de los reportes del sistema SIETEL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</si>
</sst>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 * #,##0_ ;_ * \-#,##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39" fillId="0" borderId="0">
      <alignment vertical="top"/>
    </xf>
  </cellStyleXfs>
  <cellXfs count="7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4" fillId="26" borderId="0" xfId="0" applyFont="1" applyFill="1" applyAlignment="1">
      <alignment vertical="center"/>
    </xf>
    <xf numFmtId="0" fontId="28" fillId="2" borderId="0" xfId="0" applyFont="1" applyFill="1" applyBorder="1" applyAlignment="1">
      <alignment horizontal="center"/>
    </xf>
    <xf numFmtId="3" fontId="28" fillId="2" borderId="0" xfId="2" applyNumberFormat="1" applyFont="1" applyFill="1" applyBorder="1" applyAlignment="1">
      <alignment horizontal="right"/>
    </xf>
    <xf numFmtId="9" fontId="28" fillId="2" borderId="0" xfId="2" applyFont="1" applyFill="1" applyBorder="1" applyAlignment="1">
      <alignment horizontal="right"/>
    </xf>
    <xf numFmtId="165" fontId="0" fillId="0" borderId="10" xfId="1" applyNumberFormat="1" applyFont="1" applyFill="1" applyBorder="1"/>
    <xf numFmtId="3" fontId="27" fillId="29" borderId="0" xfId="2" applyNumberFormat="1" applyFont="1" applyFill="1" applyBorder="1"/>
    <xf numFmtId="49" fontId="21" fillId="28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0" fontId="0" fillId="26" borderId="0" xfId="0" applyFill="1" applyBorder="1" applyAlignment="1">
      <alignment vertical="center"/>
    </xf>
    <xf numFmtId="0" fontId="0" fillId="26" borderId="0" xfId="0" applyFill="1" applyBorder="1" applyAlignment="1"/>
    <xf numFmtId="0" fontId="0" fillId="27" borderId="0" xfId="0" applyFill="1" applyBorder="1" applyAlignment="1"/>
    <xf numFmtId="49" fontId="21" fillId="25" borderId="1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3" fontId="30" fillId="0" borderId="0" xfId="0" applyNumberFormat="1" applyFont="1" applyFill="1" applyBorder="1"/>
    <xf numFmtId="17" fontId="34" fillId="2" borderId="10" xfId="0" applyNumberFormat="1" applyFont="1" applyFill="1" applyBorder="1" applyAlignment="1">
      <alignment horizontal="center"/>
    </xf>
    <xf numFmtId="0" fontId="22" fillId="0" borderId="0" xfId="0" applyFont="1"/>
    <xf numFmtId="0" fontId="35" fillId="0" borderId="0" xfId="0" applyFont="1"/>
    <xf numFmtId="0" fontId="27" fillId="28" borderId="10" xfId="0" applyFont="1" applyFill="1" applyBorder="1" applyAlignment="1">
      <alignment horizontal="left" wrapText="1"/>
    </xf>
    <xf numFmtId="3" fontId="36" fillId="29" borderId="10" xfId="2" applyNumberFormat="1" applyFont="1" applyFill="1" applyBorder="1"/>
    <xf numFmtId="0" fontId="3" fillId="0" borderId="0" xfId="0" applyFont="1"/>
    <xf numFmtId="49" fontId="37" fillId="28" borderId="0" xfId="0" applyNumberFormat="1" applyFont="1" applyFill="1" applyBorder="1" applyAlignment="1">
      <alignment horizontal="center" vertical="center" wrapText="1"/>
    </xf>
    <xf numFmtId="3" fontId="37" fillId="2" borderId="0" xfId="2" applyNumberFormat="1" applyFont="1" applyFill="1" applyBorder="1" applyAlignment="1">
      <alignment horizontal="right"/>
    </xf>
    <xf numFmtId="0" fontId="38" fillId="2" borderId="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</cellXfs>
  <cellStyles count="47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rmal 3" xfId="46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7" Type="http://schemas.openxmlformats.org/officeDocument/2006/relationships/externalLink" Target="externalLinks/externalLink3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Abonados!$J$9:$U$9</c:f>
              <c:strCache>
                <c:ptCount val="12"/>
                <c:pt idx="0">
                  <c:v>ene-15</c:v>
                </c:pt>
                <c:pt idx="1">
                  <c:v>feb-15</c:v>
                </c:pt>
                <c:pt idx="2">
                  <c:v>mar-15</c:v>
                </c:pt>
                <c:pt idx="3">
                  <c:v>abr-15</c:v>
                </c:pt>
                <c:pt idx="4">
                  <c:v>mayo-15</c:v>
                </c:pt>
                <c:pt idx="5">
                  <c:v>jun-15</c:v>
                </c:pt>
                <c:pt idx="6">
                  <c:v>jul-15</c:v>
                </c:pt>
                <c:pt idx="7">
                  <c:v>ago-15</c:v>
                </c:pt>
                <c:pt idx="8">
                  <c:v>sep-15</c:v>
                </c:pt>
                <c:pt idx="9">
                  <c:v>oct-15</c:v>
                </c:pt>
                <c:pt idx="10">
                  <c:v>nov-15</c:v>
                </c:pt>
                <c:pt idx="11">
                  <c:v>dic-15</c:v>
                </c:pt>
              </c:strCache>
            </c:strRef>
          </c:cat>
          <c:val>
            <c:numRef>
              <c:f>Abonados!$J$32:$U$32</c:f>
              <c:numCache>
                <c:formatCode>#,##0</c:formatCode>
                <c:ptCount val="12"/>
                <c:pt idx="0">
                  <c:v>6864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25033248"/>
        <c:axId val="235686176"/>
      </c:barChart>
      <c:catAx>
        <c:axId val="225033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5686176"/>
        <c:crosses val="autoZero"/>
        <c:auto val="1"/>
        <c:lblAlgn val="ctr"/>
        <c:lblOffset val="100"/>
        <c:noMultiLvlLbl val="0"/>
      </c:catAx>
      <c:valAx>
        <c:axId val="2356861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225033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873766519993982E-2"/>
          <c:y val="3.9403896140780978E-2"/>
          <c:w val="0.95185385762169517"/>
          <c:h val="0.890724952928931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Enlaces!$C$9:$J$9</c:f>
              <c:strCach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ene-2015</c:v>
                </c:pt>
              </c:strCache>
            </c:strRef>
          </c:cat>
          <c:val>
            <c:numRef>
              <c:f>Enlaces!$C$31:$J$31</c:f>
              <c:numCache>
                <c:formatCode>#,##0</c:formatCode>
                <c:ptCount val="8"/>
                <c:pt idx="0">
                  <c:v>168768</c:v>
                </c:pt>
                <c:pt idx="1">
                  <c:v>293401</c:v>
                </c:pt>
                <c:pt idx="2">
                  <c:v>433410</c:v>
                </c:pt>
                <c:pt idx="3">
                  <c:v>607185</c:v>
                </c:pt>
                <c:pt idx="4">
                  <c:v>815517</c:v>
                </c:pt>
                <c:pt idx="5">
                  <c:v>1034746</c:v>
                </c:pt>
                <c:pt idx="6">
                  <c:v>1328358</c:v>
                </c:pt>
                <c:pt idx="7">
                  <c:v>1259474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7164080"/>
        <c:axId val="737163520"/>
      </c:barChart>
      <c:catAx>
        <c:axId val="73716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7163520"/>
        <c:crosses val="autoZero"/>
        <c:auto val="1"/>
        <c:lblAlgn val="ctr"/>
        <c:lblOffset val="100"/>
        <c:noMultiLvlLbl val="0"/>
      </c:catAx>
      <c:valAx>
        <c:axId val="7371635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737164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'[64]Participación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-2.0915035550070987E-2"/>
                  <c:y val="-1.48148148148148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10939356264676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639073961908608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349014065549342E-3"/>
                  <c:y val="-7.2948597737276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404328808513009E-3"/>
                  <c:y val="2.66474190726159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31707564435875929"/>
                  <c:y val="2.2222222222222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del mercado'!$B$9:$B$14</c:f>
              <c:strCache>
                <c:ptCount val="6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EMPRESA ELÉCTRICA REGIONAL CENTRO SUR CA</c:v>
                </c:pt>
                <c:pt idx="4">
                  <c:v>LEVEL 3 ECUADOR S.A. (EX  GLOBAL CROSSING S.A.)</c:v>
                </c:pt>
                <c:pt idx="5">
                  <c:v>OTROS</c:v>
                </c:pt>
              </c:strCache>
            </c:strRef>
          </c:cat>
          <c:val>
            <c:numRef>
              <c:f>'Participación del mercado'!$C$9:$C$14</c:f>
              <c:numCache>
                <c:formatCode>#,##0</c:formatCode>
                <c:ptCount val="6"/>
                <c:pt idx="0">
                  <c:v>956</c:v>
                </c:pt>
                <c:pt idx="1">
                  <c:v>1575</c:v>
                </c:pt>
                <c:pt idx="2">
                  <c:v>1547</c:v>
                </c:pt>
                <c:pt idx="3">
                  <c:v>1606</c:v>
                </c:pt>
                <c:pt idx="4">
                  <c:v>654</c:v>
                </c:pt>
                <c:pt idx="5">
                  <c:v>526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mercado'!$B$9:$B$14</c:f>
              <c:strCache>
                <c:ptCount val="6"/>
                <c:pt idx="0">
                  <c:v>CNT E.P.</c:v>
                </c:pt>
                <c:pt idx="1">
                  <c:v>SURATEL S.A.</c:v>
                </c:pt>
                <c:pt idx="2">
                  <c:v>PUNTONET S.A.</c:v>
                </c:pt>
                <c:pt idx="3">
                  <c:v>EMPRESA ELÉCTRICA REGIONAL CENTRO SUR CA</c:v>
                </c:pt>
                <c:pt idx="4">
                  <c:v>LEVEL 3 ECUADOR S.A. (EX  GLOBAL CROSSING S.A.)</c:v>
                </c:pt>
                <c:pt idx="5">
                  <c:v>OTROS</c:v>
                </c:pt>
              </c:strCache>
            </c:strRef>
          </c:cat>
          <c:val>
            <c:numRef>
              <c:f>'Participación del mercado'!$D$9:$D$14</c:f>
              <c:numCache>
                <c:formatCode>0.00%</c:formatCode>
                <c:ptCount val="6"/>
                <c:pt idx="0">
                  <c:v>0.13927738927738928</c:v>
                </c:pt>
                <c:pt idx="1">
                  <c:v>0.22945804195804195</c:v>
                </c:pt>
                <c:pt idx="2">
                  <c:v>0.22537878787878787</c:v>
                </c:pt>
                <c:pt idx="3">
                  <c:v>0.23397435897435898</c:v>
                </c:pt>
                <c:pt idx="4">
                  <c:v>9.5279720279720273E-2</c:v>
                </c:pt>
                <c:pt idx="5">
                  <c:v>7.6631701631701632E-2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'INDICADORES ECONÓMICOS'!$B$9:$B$16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 formatCode="mmm\-yy">
                  <c:v>42005</c:v>
                </c:pt>
              </c:numCache>
            </c:numRef>
          </c:cat>
          <c:val>
            <c:numRef>
              <c:f>'INDICADORES ECONÓMICOS'!$C$9:$C$16</c:f>
              <c:numCache>
                <c:formatCode>#,##0</c:formatCode>
                <c:ptCount val="8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92843821.457530826</c:v>
                </c:pt>
                <c:pt idx="6">
                  <c:v>85046430.884335488</c:v>
                </c:pt>
                <c:pt idx="7">
                  <c:v>10734696.624133319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307232"/>
        <c:axId val="745307792"/>
      </c:barChart>
      <c:catAx>
        <c:axId val="74530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45307792"/>
        <c:crosses val="autoZero"/>
        <c:auto val="1"/>
        <c:lblAlgn val="ctr"/>
        <c:lblOffset val="100"/>
        <c:noMultiLvlLbl val="0"/>
      </c:catAx>
      <c:valAx>
        <c:axId val="745307792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74530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42</xdr:row>
      <xdr:rowOff>85725</xdr:rowOff>
    </xdr:from>
    <xdr:to>
      <xdr:col>9</xdr:col>
      <xdr:colOff>550332</xdr:colOff>
      <xdr:row>67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275724</xdr:colOff>
      <xdr:row>38</xdr:row>
      <xdr:rowOff>25345</xdr:rowOff>
    </xdr:from>
    <xdr:to>
      <xdr:col>9</xdr:col>
      <xdr:colOff>327847</xdr:colOff>
      <xdr:row>41</xdr:row>
      <xdr:rowOff>20582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0592" y="7294424"/>
          <a:ext cx="1330479" cy="596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375988</xdr:colOff>
      <xdr:row>2</xdr:row>
      <xdr:rowOff>76536</xdr:rowOff>
    </xdr:from>
    <xdr:to>
      <xdr:col>9</xdr:col>
      <xdr:colOff>422204</xdr:colOff>
      <xdr:row>6</xdr:row>
      <xdr:rowOff>14624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0856" y="452523"/>
          <a:ext cx="1324572" cy="614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328082</xdr:colOff>
      <xdr:row>41</xdr:row>
      <xdr:rowOff>85725</xdr:rowOff>
    </xdr:from>
    <xdr:to>
      <xdr:col>10</xdr:col>
      <xdr:colOff>656166</xdr:colOff>
      <xdr:row>63</xdr:row>
      <xdr:rowOff>179916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497416</xdr:colOff>
      <xdr:row>36</xdr:row>
      <xdr:rowOff>111125</xdr:rowOff>
    </xdr:from>
    <xdr:to>
      <xdr:col>10</xdr:col>
      <xdr:colOff>378198</xdr:colOff>
      <xdr:row>39</xdr:row>
      <xdr:rowOff>106365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583" y="6842125"/>
          <a:ext cx="1330699" cy="609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7</xdr:col>
      <xdr:colOff>582084</xdr:colOff>
      <xdr:row>3</xdr:row>
      <xdr:rowOff>67733</xdr:rowOff>
    </xdr:from>
    <xdr:ext cx="1332816" cy="606955"/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8251" y="586316"/>
          <a:ext cx="1332816" cy="606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26</xdr:row>
      <xdr:rowOff>19049</xdr:rowOff>
    </xdr:from>
    <xdr:to>
      <xdr:col>6</xdr:col>
      <xdr:colOff>0</xdr:colOff>
      <xdr:row>48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20</xdr:row>
      <xdr:rowOff>171450</xdr:rowOff>
    </xdr:from>
    <xdr:to>
      <xdr:col>5</xdr:col>
      <xdr:colOff>523191</xdr:colOff>
      <xdr:row>23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9522</xdr:colOff>
      <xdr:row>6</xdr:row>
      <xdr:rowOff>47626</xdr:rowOff>
    </xdr:from>
    <xdr:to>
      <xdr:col>10</xdr:col>
      <xdr:colOff>761999</xdr:colOff>
      <xdr:row>21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295275</xdr:colOff>
      <xdr:row>2</xdr:row>
      <xdr:rowOff>114300</xdr:rowOff>
    </xdr:from>
    <xdr:to>
      <xdr:col>10</xdr:col>
      <xdr:colOff>633033</xdr:colOff>
      <xdr:row>4</xdr:row>
      <xdr:rowOff>147638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RUPO%20BRAVCO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EHOLDING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ELECTRIC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ELECTRIC%20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RANSNEXA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RANSNEXA%20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CNT%20EP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CNT%20EP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CUTEL%20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CUTEL%20201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ETAP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RUPO%20BRAVCO%20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ETAPA%2020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SETEL%20201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SETEL%20201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FIJAS_GLOBAL%20CROSSING%2020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FIJAS_GLOBAL%20CROSSING%20201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CONECEL%2020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CONECEL%20201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CONET%20201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TELCONET%20201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OVILES_OTECEL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MEGADATOS%20201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OVILES_OTECEL%20201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NEDETEL%20201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NEDETEL%20201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GILAUCO%20201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GILAUCO%20201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IMPORT%20ELROSADO%20201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IMPORT%20ELROSADO%20201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UNIVISA%20201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UNIVISA%20201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EERCS%20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MEGADATOS%20201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EERCS%20201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ZENIX%20201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ZENIX%20201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GRUPO%20BRAVCO%20201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MEGADATOS%20201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PUNTONET%20201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SURATEL%20201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TELEHOLDING%20201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TRANSELECTRIC%20201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TRANSNEXA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PUNTONET%2020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FIJAS_CNT%20EP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FIJAS_ECUTEL%20201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FIJAS_ETAPA%202013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FIJAS_SETEL%20201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FIJAS_GLOBAL%20CROSSING%202013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MOVILES_CONECEL%20201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TELCONET%20201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MOVILES_OTECEL%202013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NEDETEL%20201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GILAUCO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PUNTONET%20201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IMPORT%20ELROSADO%20201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UNIVISA%20201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EERCS%20201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UPortadores\PORTADORES\2013\03-MATRICES%20ADMINISTRACION\ZENIX%20201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\DGGST\Documents%20and%20Settings\jgarcia\Configuraci&#243;n%20local\Archivos%20temporales%20de%20Internet\Content.Outlook\HYKZE2XB\SV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SURATEL%20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5%20PORTADORES/03-MATRICES%20ADMINISTRACION/SURATEL%2020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4/03-MATRICES%20ADMINISTRACION/TELEHOLDING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11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435</v>
          </cell>
        </row>
        <row r="8">
          <cell r="F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724</v>
          </cell>
        </row>
        <row r="8">
          <cell r="AM8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726</v>
          </cell>
        </row>
        <row r="8">
          <cell r="F8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Inico"/>
    </sheetNames>
    <sheetDataSet>
      <sheetData sheetId="0"/>
      <sheetData sheetId="1">
        <row r="6">
          <cell r="AM6">
            <v>744</v>
          </cell>
        </row>
        <row r="8">
          <cell r="AM8">
            <v>31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724</v>
          </cell>
        </row>
        <row r="8">
          <cell r="F8">
            <v>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AM8">
            <v>714463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772831</v>
          </cell>
        </row>
        <row r="8">
          <cell r="F8">
            <v>956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F6">
            <v>122576</v>
          </cell>
        </row>
        <row r="8">
          <cell r="F8">
            <v>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14451</v>
          </cell>
        </row>
        <row r="8">
          <cell r="AM8">
            <v>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9</v>
          </cell>
        </row>
        <row r="8">
          <cell r="F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 refreshError="1"/>
      <sheetData sheetId="1" refreshError="1">
        <row r="6">
          <cell r="F6">
            <v>11183</v>
          </cell>
        </row>
        <row r="8">
          <cell r="F8">
            <v>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110</v>
          </cell>
        </row>
        <row r="8">
          <cell r="AM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F6">
            <v>108</v>
          </cell>
        </row>
        <row r="8">
          <cell r="F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8838</v>
          </cell>
        </row>
        <row r="8">
          <cell r="AM8">
            <v>739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4083</v>
          </cell>
        </row>
        <row r="8">
          <cell r="F8">
            <v>654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1361</v>
          </cell>
        </row>
        <row r="8">
          <cell r="AM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1369</v>
          </cell>
        </row>
        <row r="8">
          <cell r="F8">
            <v>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122016</v>
          </cell>
        </row>
        <row r="8">
          <cell r="AM8">
            <v>117159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26709</v>
          </cell>
        </row>
        <row r="8">
          <cell r="F8">
            <v>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1401</v>
          </cell>
        </row>
        <row r="8">
          <cell r="AM8">
            <v>384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65501</v>
          </cell>
        </row>
        <row r="8">
          <cell r="AM8">
            <v>65477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F6">
            <v>1401</v>
          </cell>
        </row>
        <row r="8">
          <cell r="F8">
            <v>216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AM6">
            <v>3208</v>
          </cell>
        </row>
        <row r="8">
          <cell r="AM8">
            <v>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  <sheetName val="Hoja2"/>
    </sheetNames>
    <sheetDataSet>
      <sheetData sheetId="0"/>
      <sheetData sheetId="1">
        <row r="6">
          <cell r="F6">
            <v>3016</v>
          </cell>
        </row>
        <row r="8">
          <cell r="F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  <row r="8">
          <cell r="AM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87</v>
          </cell>
        </row>
        <row r="8">
          <cell r="F8">
            <v>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  <row r="8">
          <cell r="AM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</v>
          </cell>
        </row>
        <row r="8">
          <cell r="F8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18542</v>
          </cell>
        </row>
        <row r="8">
          <cell r="AM8">
            <v>18542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F6">
            <v>18966</v>
          </cell>
        </row>
        <row r="8">
          <cell r="F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1637</v>
          </cell>
        </row>
        <row r="8">
          <cell r="AM8">
            <v>1290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77426</v>
          </cell>
        </row>
        <row r="8">
          <cell r="F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F6">
            <v>1621</v>
          </cell>
        </row>
        <row r="8">
          <cell r="F8">
            <v>1606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638</v>
          </cell>
        </row>
        <row r="8">
          <cell r="AM8">
            <v>638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647</v>
          </cell>
        </row>
        <row r="8">
          <cell r="F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  <sheetName val="Enlaces RAF"/>
    </sheetNames>
    <sheetDataSet>
      <sheetData sheetId="0"/>
      <sheetData sheetId="1">
        <row r="6">
          <cell r="AM6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46309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22589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  <sheetName val="RAF"/>
    </sheetNames>
    <sheetDataSet>
      <sheetData sheetId="0"/>
      <sheetData sheetId="1">
        <row r="6">
          <cell r="AM6">
            <v>167528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818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27672</v>
          </cell>
        </row>
        <row r="8">
          <cell r="AM8">
            <v>24280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-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611945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Ingresos - Fodetel"/>
      <sheetName val="Quejas"/>
      <sheetName val="Gráficos"/>
      <sheetName val="Resumen"/>
    </sheetNames>
    <sheetDataSet>
      <sheetData sheetId="0"/>
      <sheetData sheetId="1">
        <row r="6">
          <cell r="AM6">
            <v>118288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Resumen"/>
      <sheetName val="Oblig. económicas"/>
      <sheetName val="Gráficos"/>
    </sheetNames>
    <sheetDataSet>
      <sheetData sheetId="0"/>
      <sheetData sheetId="1">
        <row r="6">
          <cell r="AM6">
            <v>147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5277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</sheetNames>
    <sheetDataSet>
      <sheetData sheetId="0"/>
      <sheetData sheetId="1">
        <row r="6">
          <cell r="AM6">
            <v>1310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40526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dices de Calidad"/>
      <sheetName val="Quejas"/>
      <sheetName val="Ingresos - Fodetel"/>
      <sheetName val="Gráficos"/>
      <sheetName val="Resumen"/>
      <sheetName val="RAF"/>
    </sheetNames>
    <sheetDataSet>
      <sheetData sheetId="0"/>
      <sheetData sheetId="1">
        <row r="6">
          <cell r="AM6">
            <v>1041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2782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F6">
            <v>28172</v>
          </cell>
        </row>
        <row r="8">
          <cell r="F8">
            <v>1547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  <sheetName val="Hoja1"/>
    </sheetNames>
    <sheetDataSet>
      <sheetData sheetId="0"/>
      <sheetData sheetId="1">
        <row r="6">
          <cell r="AM6">
            <v>12346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Gráficos"/>
      <sheetName val="Estadisticas"/>
      <sheetName val="Enlaces"/>
      <sheetName val=" Abonados"/>
      <sheetName val="Indices de Calidad"/>
      <sheetName val="Fallas"/>
      <sheetName val="Quejas"/>
      <sheetName val="Ingresos vs 1% Fodetel"/>
    </sheetNames>
    <sheetDataSet>
      <sheetData sheetId="0"/>
      <sheetData sheetId="1">
        <row r="6">
          <cell r="AM6">
            <v>1873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Ingresos - Fodetel"/>
      <sheetName val="Fallas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534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6">
          <cell r="AM6">
            <v>183008</v>
          </cell>
        </row>
        <row r="8">
          <cell r="AM8">
            <v>173080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Quejas"/>
      <sheetName val="Indices de Calidad"/>
      <sheetName val="Gráficos"/>
      <sheetName val="Resumen"/>
    </sheetNames>
    <sheetDataSet>
      <sheetData sheetId="0"/>
      <sheetData sheetId="1">
        <row r="8">
          <cell r="F8">
            <v>1575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6">
          <cell r="AM6">
            <v>437</v>
          </cell>
        </row>
        <row r="8">
          <cell r="AM8">
            <v>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59"/>
  <sheetViews>
    <sheetView zoomScale="76" zoomScaleNormal="76" workbookViewId="0">
      <selection activeCell="A21" sqref="A21:XFD21"/>
    </sheetView>
  </sheetViews>
  <sheetFormatPr baseColWidth="10" defaultColWidth="11.42578125" defaultRowHeight="15" x14ac:dyDescent="0.25"/>
  <cols>
    <col min="1" max="1" width="4.85546875" style="36" customWidth="1"/>
    <col min="2" max="2" width="36.42578125" style="36" customWidth="1"/>
    <col min="3" max="3" width="9" style="36" customWidth="1"/>
    <col min="4" max="5" width="8.42578125" style="36" bestFit="1" customWidth="1"/>
    <col min="6" max="6" width="9.28515625" style="36" customWidth="1"/>
    <col min="7" max="8" width="8.42578125" style="36" bestFit="1" customWidth="1"/>
    <col min="9" max="9" width="10.7109375" style="36" customWidth="1"/>
    <col min="10" max="10" width="8.28515625" style="36" customWidth="1"/>
    <col min="11" max="13" width="8.42578125" style="36" customWidth="1"/>
    <col min="14" max="16384" width="11.42578125" style="36"/>
  </cols>
  <sheetData>
    <row r="3" spans="1:21" ht="10.5" customHeight="1" x14ac:dyDescent="0.25">
      <c r="A3" s="7"/>
      <c r="B3" s="7"/>
      <c r="C3" s="7"/>
      <c r="D3" s="7"/>
      <c r="E3" s="7"/>
      <c r="F3" s="7"/>
      <c r="G3" s="7"/>
      <c r="H3" s="7"/>
      <c r="I3" s="52"/>
      <c r="J3" s="52"/>
    </row>
    <row r="4" spans="1:21" ht="16.5" customHeight="1" x14ac:dyDescent="0.25">
      <c r="A4" s="7"/>
      <c r="B4" s="6" t="s">
        <v>32</v>
      </c>
      <c r="C4" s="4"/>
      <c r="D4" s="4"/>
      <c r="E4" s="4"/>
      <c r="F4" s="4"/>
      <c r="G4" s="4"/>
      <c r="H4" s="4"/>
      <c r="I4" s="52"/>
      <c r="J4" s="52"/>
      <c r="K4" s="37"/>
      <c r="L4" s="37"/>
      <c r="M4" s="37"/>
    </row>
    <row r="5" spans="1:21" ht="12" customHeight="1" x14ac:dyDescent="0.25">
      <c r="A5" s="4"/>
      <c r="B5" s="42" t="s">
        <v>31</v>
      </c>
      <c r="C5" s="4"/>
      <c r="D5" s="4"/>
      <c r="E5" s="4"/>
      <c r="F5" s="4"/>
      <c r="G5" s="4"/>
      <c r="H5" s="4"/>
      <c r="I5" s="52"/>
      <c r="J5" s="52"/>
      <c r="K5" s="37"/>
      <c r="L5" s="37"/>
      <c r="M5" s="37"/>
    </row>
    <row r="6" spans="1:21" ht="13.5" customHeight="1" x14ac:dyDescent="0.25">
      <c r="A6" s="4"/>
      <c r="B6" s="4"/>
      <c r="C6" s="4"/>
      <c r="D6" s="4"/>
      <c r="E6" s="4"/>
      <c r="F6" s="4"/>
      <c r="G6" s="4"/>
      <c r="H6" s="4"/>
      <c r="I6" s="52"/>
      <c r="J6" s="52"/>
      <c r="K6" s="37"/>
      <c r="L6" s="37"/>
      <c r="M6" s="37"/>
    </row>
    <row r="7" spans="1:21" ht="12.75" customHeight="1" x14ac:dyDescent="0.25">
      <c r="A7" s="4"/>
      <c r="B7" s="9" t="s">
        <v>42</v>
      </c>
      <c r="C7" s="4"/>
      <c r="D7" s="4"/>
      <c r="E7" s="4"/>
      <c r="F7" s="4"/>
      <c r="G7" s="4"/>
      <c r="H7" s="4"/>
      <c r="I7" s="52"/>
      <c r="J7" s="52"/>
      <c r="K7" s="37"/>
      <c r="L7" s="37"/>
      <c r="M7" s="37"/>
    </row>
    <row r="8" spans="1:21" ht="8.25" customHeight="1" x14ac:dyDescent="0.25">
      <c r="A8" s="5"/>
      <c r="B8" s="5"/>
      <c r="C8" s="5"/>
      <c r="D8" s="5"/>
      <c r="E8" s="5"/>
      <c r="F8" s="5"/>
      <c r="G8" s="5"/>
      <c r="H8" s="5"/>
      <c r="I8" s="54"/>
      <c r="J8" s="54"/>
      <c r="K8" s="37"/>
      <c r="L8" s="37"/>
      <c r="M8" s="37"/>
    </row>
    <row r="9" spans="1:21" s="39" customFormat="1" ht="30" customHeight="1" x14ac:dyDescent="0.25">
      <c r="A9" s="28" t="s">
        <v>0</v>
      </c>
      <c r="B9" s="28" t="s">
        <v>1</v>
      </c>
      <c r="C9" s="29">
        <v>2008</v>
      </c>
      <c r="D9" s="29">
        <v>2009</v>
      </c>
      <c r="E9" s="29">
        <v>2010</v>
      </c>
      <c r="F9" s="29">
        <v>2011</v>
      </c>
      <c r="G9" s="30" t="s">
        <v>29</v>
      </c>
      <c r="H9" s="30" t="s">
        <v>40</v>
      </c>
      <c r="I9" s="55" t="s">
        <v>43</v>
      </c>
      <c r="J9" s="55" t="s">
        <v>44</v>
      </c>
      <c r="K9" s="64" t="s">
        <v>49</v>
      </c>
      <c r="L9" s="64" t="s">
        <v>50</v>
      </c>
      <c r="M9" s="64" t="s">
        <v>51</v>
      </c>
      <c r="N9" s="64" t="s">
        <v>52</v>
      </c>
      <c r="O9" s="64" t="s">
        <v>53</v>
      </c>
      <c r="P9" s="64" t="s">
        <v>54</v>
      </c>
      <c r="Q9" s="64" t="s">
        <v>55</v>
      </c>
      <c r="R9" s="64" t="s">
        <v>56</v>
      </c>
      <c r="S9" s="64" t="s">
        <v>57</v>
      </c>
      <c r="T9" s="64" t="s">
        <v>58</v>
      </c>
      <c r="U9" s="64" t="s">
        <v>59</v>
      </c>
    </row>
    <row r="10" spans="1:21" x14ac:dyDescent="0.25">
      <c r="A10" s="10">
        <v>1</v>
      </c>
      <c r="B10" s="10" t="s">
        <v>4</v>
      </c>
      <c r="C10" s="11">
        <v>4</v>
      </c>
      <c r="D10" s="11">
        <v>5</v>
      </c>
      <c r="E10" s="11">
        <v>8</v>
      </c>
      <c r="F10" s="11">
        <v>10</v>
      </c>
      <c r="G10" s="11">
        <v>11</v>
      </c>
      <c r="H10" s="11">
        <v>10</v>
      </c>
      <c r="I10" s="46">
        <f>[1]Reportes!$AM$8</f>
        <v>4</v>
      </c>
      <c r="J10" s="62">
        <f>[2]Reportes!$F$8</f>
        <v>4</v>
      </c>
      <c r="K10" s="47"/>
      <c r="L10" s="47"/>
    </row>
    <row r="11" spans="1:21" x14ac:dyDescent="0.25">
      <c r="A11" s="10">
        <v>2</v>
      </c>
      <c r="B11" s="10" t="s">
        <v>3</v>
      </c>
      <c r="C11" s="11">
        <v>571</v>
      </c>
      <c r="D11" s="11">
        <v>916</v>
      </c>
      <c r="E11" s="11">
        <v>923</v>
      </c>
      <c r="F11" s="11">
        <v>10930</v>
      </c>
      <c r="G11" s="11">
        <v>26025</v>
      </c>
      <c r="H11" s="11">
        <v>43864</v>
      </c>
      <c r="I11" s="46">
        <f>[3]Reportes!$AM$8</f>
        <v>65477</v>
      </c>
      <c r="J11" s="62">
        <f>[4]Reportes!$F$8</f>
        <v>1</v>
      </c>
      <c r="K11" s="47"/>
      <c r="L11" s="47"/>
    </row>
    <row r="12" spans="1:21" x14ac:dyDescent="0.25">
      <c r="A12" s="10">
        <v>3</v>
      </c>
      <c r="B12" s="10" t="s">
        <v>6</v>
      </c>
      <c r="C12" s="11">
        <v>602</v>
      </c>
      <c r="D12" s="11">
        <v>1106</v>
      </c>
      <c r="E12" s="11">
        <v>2614</v>
      </c>
      <c r="F12" s="11">
        <v>8451</v>
      </c>
      <c r="G12" s="11">
        <v>14531</v>
      </c>
      <c r="H12" s="11">
        <v>18645</v>
      </c>
      <c r="I12" s="46">
        <f>[5]Reportes!$AM$8</f>
        <v>24280</v>
      </c>
      <c r="J12" s="62">
        <f>[6]Reportes!$F$8</f>
        <v>1547</v>
      </c>
      <c r="K12" s="47"/>
      <c r="L12" s="47"/>
    </row>
    <row r="13" spans="1:21" x14ac:dyDescent="0.25">
      <c r="A13" s="10">
        <v>4</v>
      </c>
      <c r="B13" s="10" t="s">
        <v>2</v>
      </c>
      <c r="C13" s="11">
        <v>82886</v>
      </c>
      <c r="D13" s="11">
        <v>101096</v>
      </c>
      <c r="E13" s="11">
        <v>106747</v>
      </c>
      <c r="F13" s="11">
        <v>123445</v>
      </c>
      <c r="G13" s="11">
        <v>136207</v>
      </c>
      <c r="H13" s="11">
        <v>158002</v>
      </c>
      <c r="I13" s="46">
        <f>[7]Reportes!$AM$8</f>
        <v>173080</v>
      </c>
      <c r="J13" s="62">
        <f>[8]Reportes!$F$8</f>
        <v>1575</v>
      </c>
      <c r="K13" s="47"/>
      <c r="L13" s="47"/>
    </row>
    <row r="14" spans="1:21" x14ac:dyDescent="0.25">
      <c r="A14" s="10">
        <v>5</v>
      </c>
      <c r="B14" s="10" t="s">
        <v>5</v>
      </c>
      <c r="C14" s="11">
        <v>21</v>
      </c>
      <c r="D14" s="11">
        <v>19</v>
      </c>
      <c r="E14" s="11">
        <v>18</v>
      </c>
      <c r="F14" s="11">
        <v>19</v>
      </c>
      <c r="G14" s="11">
        <v>13</v>
      </c>
      <c r="H14" s="11">
        <v>11</v>
      </c>
      <c r="I14" s="46">
        <f>[9]Reportes!$AM$8</f>
        <v>9</v>
      </c>
      <c r="J14" s="62">
        <f>[10]Reportes!$F$8</f>
        <v>7</v>
      </c>
      <c r="K14" s="47"/>
      <c r="L14" s="47"/>
    </row>
    <row r="15" spans="1:21" x14ac:dyDescent="0.25">
      <c r="A15" s="10">
        <v>6</v>
      </c>
      <c r="B15" s="10" t="s">
        <v>8</v>
      </c>
      <c r="C15" s="11">
        <v>14</v>
      </c>
      <c r="D15" s="11">
        <v>13</v>
      </c>
      <c r="E15" s="11">
        <v>21</v>
      </c>
      <c r="F15" s="11">
        <v>23</v>
      </c>
      <c r="G15" s="11">
        <v>335</v>
      </c>
      <c r="H15" s="11">
        <v>269</v>
      </c>
      <c r="I15" s="46">
        <f>[11]Reportes!$AM$8</f>
        <v>35</v>
      </c>
      <c r="J15" s="62">
        <f>[12]Reportes!$F$8</f>
        <v>30</v>
      </c>
      <c r="K15" s="47"/>
      <c r="L15" s="47"/>
    </row>
    <row r="16" spans="1:21" x14ac:dyDescent="0.25">
      <c r="A16" s="10">
        <v>7</v>
      </c>
      <c r="B16" s="10" t="s">
        <v>7</v>
      </c>
      <c r="C16" s="11">
        <v>13</v>
      </c>
      <c r="D16" s="11">
        <v>16</v>
      </c>
      <c r="E16" s="11">
        <v>17</v>
      </c>
      <c r="F16" s="11">
        <v>20</v>
      </c>
      <c r="G16" s="11">
        <v>21</v>
      </c>
      <c r="H16" s="11">
        <v>22</v>
      </c>
      <c r="I16" s="46">
        <f>[13]Reportes!$AM$8</f>
        <v>31</v>
      </c>
      <c r="J16" s="62">
        <f>[14]Reportes!$F$8</f>
        <v>25</v>
      </c>
      <c r="K16" s="47"/>
      <c r="L16" s="47"/>
    </row>
    <row r="17" spans="1:18" x14ac:dyDescent="0.25">
      <c r="A17" s="10">
        <v>8</v>
      </c>
      <c r="B17" s="10" t="s">
        <v>26</v>
      </c>
      <c r="C17" s="11">
        <v>41936</v>
      </c>
      <c r="D17" s="11">
        <v>131922</v>
      </c>
      <c r="E17" s="11">
        <v>239353</v>
      </c>
      <c r="F17" s="11">
        <v>344900</v>
      </c>
      <c r="G17" s="11">
        <v>453997</v>
      </c>
      <c r="H17" s="11">
        <v>576393</v>
      </c>
      <c r="I17" s="46">
        <f>[15]Reportes!$AM$8</f>
        <v>714463</v>
      </c>
      <c r="J17" s="62">
        <f>[16]Reportes!$F$8</f>
        <v>956</v>
      </c>
      <c r="K17" s="47"/>
      <c r="L17" s="47"/>
    </row>
    <row r="18" spans="1:18" x14ac:dyDescent="0.25">
      <c r="A18" s="10">
        <v>9</v>
      </c>
      <c r="B18" s="10" t="s">
        <v>16</v>
      </c>
      <c r="C18" s="11">
        <v>37</v>
      </c>
      <c r="D18" s="11">
        <v>25223</v>
      </c>
      <c r="E18" s="11">
        <v>48460</v>
      </c>
      <c r="F18" s="11">
        <v>71618</v>
      </c>
      <c r="G18" s="11">
        <v>102027</v>
      </c>
      <c r="H18" s="11">
        <v>114320</v>
      </c>
      <c r="I18" s="46">
        <f>[17]Reportes!$AM$8</f>
        <v>117159</v>
      </c>
      <c r="J18" s="62">
        <f>[18]Reportes!$F$8</f>
        <v>5</v>
      </c>
      <c r="K18" s="47"/>
      <c r="L18" s="47"/>
    </row>
    <row r="19" spans="1:18" x14ac:dyDescent="0.25">
      <c r="A19" s="10">
        <v>10</v>
      </c>
      <c r="B19" s="10" t="s">
        <v>28</v>
      </c>
      <c r="C19" s="11">
        <v>24</v>
      </c>
      <c r="D19" s="11">
        <v>2</v>
      </c>
      <c r="E19" s="11">
        <v>0</v>
      </c>
      <c r="F19" s="11">
        <v>125</v>
      </c>
      <c r="G19" s="11">
        <v>36</v>
      </c>
      <c r="H19" s="11">
        <v>41</v>
      </c>
      <c r="I19" s="46">
        <f>[19]Reportes!$AM$8</f>
        <v>51</v>
      </c>
      <c r="J19" s="62">
        <f>[20]Reportes!$F$8</f>
        <v>44</v>
      </c>
      <c r="K19" s="47"/>
      <c r="L19" s="47"/>
    </row>
    <row r="20" spans="1:18" x14ac:dyDescent="0.25">
      <c r="A20" s="10">
        <v>11</v>
      </c>
      <c r="B20" s="10" t="s">
        <v>17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46">
        <f>[21]Reportes!$AM$8</f>
        <v>1</v>
      </c>
      <c r="J20" s="62">
        <f>[22]Reportes!$F$8</f>
        <v>1</v>
      </c>
      <c r="K20" s="47"/>
      <c r="L20" s="47"/>
    </row>
    <row r="21" spans="1:18" ht="24.75" x14ac:dyDescent="0.25">
      <c r="A21" s="10">
        <v>12</v>
      </c>
      <c r="B21" s="61" t="s">
        <v>30</v>
      </c>
      <c r="C21" s="11">
        <v>717</v>
      </c>
      <c r="D21" s="11">
        <v>676</v>
      </c>
      <c r="E21" s="11">
        <v>739</v>
      </c>
      <c r="F21" s="11">
        <v>813</v>
      </c>
      <c r="G21" s="11">
        <v>834</v>
      </c>
      <c r="H21" s="11">
        <v>851</v>
      </c>
      <c r="I21" s="46">
        <f>[23]Reportes!$AM$8</f>
        <v>739</v>
      </c>
      <c r="J21" s="62">
        <f>[24]Reportes!$F$8</f>
        <v>654</v>
      </c>
      <c r="K21" s="47"/>
      <c r="L21" s="47"/>
    </row>
    <row r="22" spans="1:18" x14ac:dyDescent="0.25">
      <c r="A22" s="10">
        <v>13</v>
      </c>
      <c r="B22" s="10" t="s">
        <v>18</v>
      </c>
      <c r="C22" s="11">
        <v>359</v>
      </c>
      <c r="D22" s="11">
        <v>144</v>
      </c>
      <c r="E22" s="11">
        <v>163</v>
      </c>
      <c r="F22" s="11">
        <v>162</v>
      </c>
      <c r="G22" s="11">
        <v>167</v>
      </c>
      <c r="H22" s="11">
        <v>168</v>
      </c>
      <c r="I22" s="46">
        <f>[25]Reportes!$AM$8</f>
        <v>169</v>
      </c>
      <c r="J22" s="62">
        <f>[26]Reportes!$F$8</f>
        <v>169</v>
      </c>
      <c r="K22" s="47"/>
      <c r="L22" s="47"/>
    </row>
    <row r="23" spans="1:18" x14ac:dyDescent="0.25">
      <c r="A23" s="10">
        <v>14</v>
      </c>
      <c r="B23" s="10" t="s">
        <v>9</v>
      </c>
      <c r="C23" s="11">
        <v>0</v>
      </c>
      <c r="D23" s="11">
        <v>0</v>
      </c>
      <c r="E23" s="11" t="s">
        <v>21</v>
      </c>
      <c r="F23" s="11" t="s">
        <v>21</v>
      </c>
      <c r="G23" s="11">
        <v>6074</v>
      </c>
      <c r="H23" s="11">
        <v>3031</v>
      </c>
      <c r="I23" s="46">
        <f>[27]Reportes!$AM$8</f>
        <v>117159</v>
      </c>
      <c r="J23" s="62">
        <f>[28]Reportes!$F$8</f>
        <v>10</v>
      </c>
      <c r="K23" s="47"/>
      <c r="L23" s="47"/>
    </row>
    <row r="24" spans="1:18" x14ac:dyDescent="0.25">
      <c r="A24" s="10">
        <v>15</v>
      </c>
      <c r="B24" s="10" t="s">
        <v>19</v>
      </c>
      <c r="C24" s="11">
        <v>68</v>
      </c>
      <c r="D24" s="11">
        <v>114</v>
      </c>
      <c r="E24" s="11">
        <v>157</v>
      </c>
      <c r="F24" s="11">
        <v>195</v>
      </c>
      <c r="G24" s="11">
        <v>270</v>
      </c>
      <c r="H24" s="11">
        <v>328</v>
      </c>
      <c r="I24" s="46">
        <f>[29]Reportes!$AM$8</f>
        <v>384</v>
      </c>
      <c r="J24" s="62">
        <f>[30]Reportes!$F$8</f>
        <v>216</v>
      </c>
      <c r="K24" s="47"/>
      <c r="L24" s="47"/>
    </row>
    <row r="25" spans="1:18" x14ac:dyDescent="0.25">
      <c r="A25" s="10">
        <v>16</v>
      </c>
      <c r="B25" s="10" t="s">
        <v>10</v>
      </c>
      <c r="C25" s="11">
        <v>0</v>
      </c>
      <c r="D25" s="11">
        <v>0</v>
      </c>
      <c r="E25" s="11">
        <v>787</v>
      </c>
      <c r="F25" s="11" t="s">
        <v>21</v>
      </c>
      <c r="G25" s="11">
        <v>52</v>
      </c>
      <c r="H25" s="11">
        <v>79</v>
      </c>
      <c r="I25" s="46">
        <f>[31]Reportes!$AM$8</f>
        <v>67</v>
      </c>
      <c r="J25" s="62">
        <f>[32]Reportes!$F$8</f>
        <v>1</v>
      </c>
      <c r="K25" s="47"/>
      <c r="L25" s="47"/>
    </row>
    <row r="26" spans="1:18" x14ac:dyDescent="0.25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0</v>
      </c>
      <c r="G26" s="11">
        <v>8</v>
      </c>
      <c r="H26" s="11">
        <v>6</v>
      </c>
      <c r="I26" s="46">
        <f>[33]Reportes!$AM$8</f>
        <v>7</v>
      </c>
      <c r="J26" s="62">
        <f>[34]Reportes!$F$8</f>
        <v>7</v>
      </c>
      <c r="K26" s="47"/>
      <c r="L26" s="47"/>
    </row>
    <row r="27" spans="1:18" x14ac:dyDescent="0.25">
      <c r="A27" s="10">
        <v>18</v>
      </c>
      <c r="B27" s="10" t="s">
        <v>25</v>
      </c>
      <c r="C27" s="11">
        <v>0</v>
      </c>
      <c r="D27" s="11">
        <v>0</v>
      </c>
      <c r="E27" s="11" t="s">
        <v>21</v>
      </c>
      <c r="F27" s="11">
        <v>1</v>
      </c>
      <c r="G27" s="11">
        <v>13</v>
      </c>
      <c r="H27" s="11">
        <v>4</v>
      </c>
      <c r="I27" s="46">
        <f>[35]Reportes!$AM$8</f>
        <v>4</v>
      </c>
      <c r="J27" s="62">
        <f>[36]Reportes!$F$8</f>
        <v>4</v>
      </c>
      <c r="K27" s="47"/>
      <c r="L27" s="47"/>
    </row>
    <row r="28" spans="1:18" x14ac:dyDescent="0.25">
      <c r="A28" s="10">
        <v>19</v>
      </c>
      <c r="B28" s="10" t="s">
        <v>22</v>
      </c>
      <c r="C28" s="11"/>
      <c r="D28" s="11"/>
      <c r="E28" s="11"/>
      <c r="F28" s="11" t="s">
        <v>21</v>
      </c>
      <c r="G28" s="11">
        <v>5988</v>
      </c>
      <c r="H28" s="11">
        <v>12346</v>
      </c>
      <c r="I28" s="46">
        <f>[37]Reportes!$AM$8</f>
        <v>18542</v>
      </c>
      <c r="J28" s="62">
        <f>[38]Reportes!$F$8</f>
        <v>1</v>
      </c>
      <c r="K28" s="47"/>
      <c r="L28" s="47"/>
    </row>
    <row r="29" spans="1:18" x14ac:dyDescent="0.25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/>
      <c r="G29" s="11">
        <v>2513</v>
      </c>
      <c r="H29" s="11">
        <v>1544</v>
      </c>
      <c r="I29" s="46">
        <f>[39]Reportes!$AM$8</f>
        <v>1290</v>
      </c>
      <c r="J29" s="62">
        <f>[40]Reportes!$F$8</f>
        <v>1606</v>
      </c>
      <c r="K29" s="47"/>
      <c r="L29" s="47"/>
    </row>
    <row r="30" spans="1:18" x14ac:dyDescent="0.25">
      <c r="A30" s="10">
        <v>21</v>
      </c>
      <c r="B30" s="10" t="s">
        <v>20</v>
      </c>
      <c r="C30" s="11">
        <v>0</v>
      </c>
      <c r="D30" s="11">
        <v>0</v>
      </c>
      <c r="E30" s="11">
        <v>1</v>
      </c>
      <c r="F30" s="11">
        <v>0</v>
      </c>
      <c r="G30" s="11">
        <v>780</v>
      </c>
      <c r="H30" s="11">
        <v>534</v>
      </c>
      <c r="I30" s="46">
        <f>[41]Reportes!$AM$8</f>
        <v>638</v>
      </c>
      <c r="J30" s="62">
        <f>[42]Reportes!$F$8</f>
        <v>1</v>
      </c>
      <c r="K30" s="47"/>
      <c r="L30" s="47"/>
    </row>
    <row r="31" spans="1:18" x14ac:dyDescent="0.2">
      <c r="A31" s="10">
        <v>22</v>
      </c>
      <c r="B31" s="10" t="s">
        <v>27</v>
      </c>
      <c r="C31" s="11">
        <v>1</v>
      </c>
      <c r="D31" s="11">
        <v>1</v>
      </c>
      <c r="E31" s="11">
        <v>1</v>
      </c>
      <c r="F31" s="11">
        <v>1899</v>
      </c>
      <c r="G31" s="11">
        <v>0</v>
      </c>
      <c r="H31" s="11">
        <v>0</v>
      </c>
      <c r="I31" s="11">
        <v>0</v>
      </c>
      <c r="J31" s="62">
        <v>0</v>
      </c>
      <c r="K31" s="47"/>
      <c r="L31" s="47"/>
    </row>
    <row r="32" spans="1:18" x14ac:dyDescent="0.25">
      <c r="A32" s="67" t="s">
        <v>15</v>
      </c>
      <c r="B32" s="67"/>
      <c r="C32" s="12">
        <f>SUM(C10:C30)</f>
        <v>127253</v>
      </c>
      <c r="D32" s="13">
        <f>SUM(D10:D30)</f>
        <v>261253</v>
      </c>
      <c r="E32" s="12">
        <f>SUM(E10:E30)</f>
        <v>400009</v>
      </c>
      <c r="F32" s="13">
        <f t="shared" ref="F32" si="0">SUM(F10:F31)</f>
        <v>562612</v>
      </c>
      <c r="G32" s="12">
        <f>SUM(G10:G30)</f>
        <v>749903</v>
      </c>
      <c r="H32" s="12">
        <f t="shared" ref="H32" si="1">SUM(H10:H31)</f>
        <v>930469</v>
      </c>
      <c r="I32" s="12">
        <f t="shared" ref="I32:Q32" si="2">SUM(I10:I31)</f>
        <v>1233589</v>
      </c>
      <c r="J32" s="12">
        <f t="shared" si="2"/>
        <v>6864</v>
      </c>
      <c r="K32" s="65">
        <f t="shared" si="2"/>
        <v>0</v>
      </c>
      <c r="L32" s="65">
        <f t="shared" si="2"/>
        <v>0</v>
      </c>
      <c r="M32" s="65">
        <f t="shared" si="2"/>
        <v>0</v>
      </c>
      <c r="N32" s="65">
        <f t="shared" si="2"/>
        <v>0</v>
      </c>
      <c r="O32" s="65">
        <f t="shared" si="2"/>
        <v>0</v>
      </c>
      <c r="P32" s="65">
        <f t="shared" si="2"/>
        <v>0</v>
      </c>
      <c r="Q32" s="65">
        <f t="shared" si="2"/>
        <v>0</v>
      </c>
      <c r="R32" s="66"/>
    </row>
    <row r="33" spans="1:13" x14ac:dyDescent="0.25">
      <c r="A33" s="34"/>
    </row>
    <row r="34" spans="1:13" x14ac:dyDescent="0.25">
      <c r="A34" s="34"/>
      <c r="B34" s="59"/>
    </row>
    <row r="35" spans="1:13" x14ac:dyDescent="0.2">
      <c r="B35" s="63" t="s">
        <v>46</v>
      </c>
    </row>
    <row r="36" spans="1:13" x14ac:dyDescent="0.25">
      <c r="B36" s="36" t="s">
        <v>60</v>
      </c>
    </row>
    <row r="38" spans="1:13" x14ac:dyDescent="0.25">
      <c r="B38" s="7"/>
      <c r="C38" s="7"/>
      <c r="D38" s="7"/>
      <c r="E38" s="7"/>
      <c r="F38" s="7"/>
      <c r="G38" s="7"/>
      <c r="H38" s="7"/>
      <c r="I38" s="7"/>
      <c r="J38" s="7"/>
    </row>
    <row r="39" spans="1:13" ht="18" x14ac:dyDescent="0.25">
      <c r="B39" s="6" t="s">
        <v>34</v>
      </c>
      <c r="C39" s="4"/>
      <c r="D39" s="4"/>
      <c r="E39" s="4"/>
      <c r="F39" s="4"/>
      <c r="G39" s="4"/>
      <c r="H39" s="4"/>
      <c r="I39" s="4"/>
      <c r="J39" s="4"/>
      <c r="K39" s="37"/>
      <c r="L39" s="37"/>
      <c r="M39" s="37"/>
    </row>
    <row r="40" spans="1:13" x14ac:dyDescent="0.25">
      <c r="B40" s="8" t="s">
        <v>37</v>
      </c>
      <c r="C40" s="4"/>
      <c r="D40" s="4"/>
      <c r="E40" s="4"/>
      <c r="F40" s="4"/>
      <c r="G40" s="4"/>
      <c r="H40" s="4"/>
      <c r="I40" s="4"/>
      <c r="J40" s="4"/>
      <c r="K40" s="37"/>
      <c r="L40" s="37"/>
      <c r="M40" s="37"/>
    </row>
    <row r="41" spans="1:13" x14ac:dyDescent="0.25">
      <c r="B41" s="4"/>
      <c r="C41" s="4"/>
      <c r="D41" s="4"/>
      <c r="E41" s="4"/>
      <c r="F41" s="4"/>
      <c r="G41" s="4"/>
      <c r="H41" s="4"/>
      <c r="I41" s="4"/>
      <c r="J41" s="4"/>
      <c r="K41" s="37"/>
      <c r="L41" s="37"/>
      <c r="M41" s="37"/>
    </row>
    <row r="42" spans="1:13" x14ac:dyDescent="0.25">
      <c r="B42" s="9" t="str">
        <f>B7</f>
        <v>Fecha de Publicación: 23 de febrero del 2015</v>
      </c>
      <c r="C42" s="4"/>
      <c r="D42" s="4"/>
      <c r="E42" s="4"/>
      <c r="F42" s="4"/>
      <c r="G42" s="4"/>
      <c r="H42" s="4"/>
      <c r="I42" s="4"/>
      <c r="J42" s="4"/>
      <c r="K42" s="37"/>
      <c r="L42" s="37"/>
      <c r="M42" s="37"/>
    </row>
    <row r="43" spans="1:13" ht="7.5" customHeight="1" x14ac:dyDescent="0.25">
      <c r="B43" s="27"/>
      <c r="C43" s="27"/>
      <c r="D43" s="27"/>
      <c r="E43" s="27"/>
      <c r="F43" s="27"/>
      <c r="G43" s="27"/>
      <c r="H43" s="27"/>
      <c r="I43" s="27"/>
      <c r="J43" s="27"/>
    </row>
    <row r="44" spans="1:13" x14ac:dyDescent="0.25">
      <c r="C44" s="1"/>
      <c r="D44" s="1"/>
      <c r="E44" s="1"/>
      <c r="F44" s="1"/>
      <c r="G44" s="1"/>
      <c r="H44" s="1"/>
    </row>
    <row r="45" spans="1:13" x14ac:dyDescent="0.25">
      <c r="C45" s="1"/>
      <c r="D45" s="1"/>
      <c r="E45" s="1"/>
      <c r="F45" s="1"/>
      <c r="G45" s="1"/>
      <c r="H45" s="1"/>
    </row>
    <row r="46" spans="1:13" x14ac:dyDescent="0.25">
      <c r="C46" s="1"/>
      <c r="D46" s="1"/>
      <c r="E46" s="1"/>
      <c r="F46" s="1"/>
      <c r="G46" s="1"/>
      <c r="H46" s="1"/>
    </row>
    <row r="47" spans="1:13" x14ac:dyDescent="0.25">
      <c r="C47" s="1"/>
      <c r="D47" s="1"/>
      <c r="E47" s="1"/>
      <c r="F47" s="1"/>
      <c r="G47" s="1"/>
      <c r="H47" s="1"/>
    </row>
    <row r="48" spans="1:13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  <row r="58" spans="3:8" x14ac:dyDescent="0.25">
      <c r="C58" s="1"/>
      <c r="D58" s="1"/>
      <c r="E58" s="1"/>
      <c r="F58" s="1"/>
      <c r="G58" s="1"/>
      <c r="H58" s="1"/>
    </row>
    <row r="59" spans="3:8" x14ac:dyDescent="0.25">
      <c r="C59" s="1"/>
      <c r="D59" s="1"/>
      <c r="E59" s="1"/>
      <c r="F59" s="1"/>
      <c r="G59" s="1"/>
      <c r="H59" s="1"/>
    </row>
  </sheetData>
  <mergeCells count="1">
    <mergeCell ref="A32:B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abSelected="1" topLeftCell="A25" zoomScale="90" zoomScaleNormal="90" workbookViewId="0">
      <selection activeCell="A34" sqref="A34"/>
    </sheetView>
  </sheetViews>
  <sheetFormatPr baseColWidth="10" defaultColWidth="11.42578125" defaultRowHeight="15" x14ac:dyDescent="0.25"/>
  <cols>
    <col min="1" max="1" width="4.85546875" style="36" customWidth="1"/>
    <col min="2" max="2" width="38.140625" style="36" customWidth="1"/>
    <col min="3" max="3" width="8.85546875" style="36" customWidth="1"/>
    <col min="4" max="5" width="8.42578125" style="36" bestFit="1" customWidth="1"/>
    <col min="6" max="6" width="8.85546875" style="36" customWidth="1"/>
    <col min="7" max="7" width="8.42578125" style="36" bestFit="1" customWidth="1"/>
    <col min="8" max="8" width="9.7109375" style="36" customWidth="1"/>
    <col min="9" max="9" width="11.7109375" style="36" customWidth="1"/>
    <col min="10" max="14" width="10" style="36" customWidth="1"/>
    <col min="15" max="16384" width="11.42578125" style="36"/>
  </cols>
  <sheetData>
    <row r="3" spans="1:14" ht="10.5" customHeight="1" x14ac:dyDescent="0.25">
      <c r="A3" s="7"/>
      <c r="B3" s="7"/>
      <c r="C3" s="7"/>
      <c r="D3" s="7"/>
      <c r="E3" s="7"/>
      <c r="F3" s="7"/>
      <c r="G3" s="7"/>
      <c r="H3" s="7"/>
      <c r="I3" s="52"/>
      <c r="J3" s="52"/>
      <c r="K3" s="50"/>
      <c r="L3" s="50"/>
      <c r="M3" s="50"/>
      <c r="N3" s="50"/>
    </row>
    <row r="4" spans="1:14" ht="16.5" customHeight="1" x14ac:dyDescent="0.25">
      <c r="A4" s="7"/>
      <c r="B4" s="6" t="s">
        <v>32</v>
      </c>
      <c r="C4" s="4"/>
      <c r="D4" s="4"/>
      <c r="E4" s="4"/>
      <c r="F4" s="4"/>
      <c r="G4" s="4"/>
      <c r="H4" s="4"/>
      <c r="I4" s="53"/>
      <c r="J4" s="53"/>
      <c r="K4" s="51"/>
      <c r="L4" s="51"/>
      <c r="M4" s="51"/>
      <c r="N4" s="51"/>
    </row>
    <row r="5" spans="1:14" ht="18" customHeight="1" x14ac:dyDescent="0.25">
      <c r="A5" s="4"/>
      <c r="B5" s="8" t="s">
        <v>38</v>
      </c>
      <c r="C5" s="4"/>
      <c r="D5" s="4"/>
      <c r="E5" s="4"/>
      <c r="F5" s="4"/>
      <c r="G5" s="4"/>
      <c r="H5" s="4"/>
      <c r="I5" s="53"/>
      <c r="J5" s="53"/>
      <c r="K5" s="51"/>
      <c r="L5" s="51"/>
      <c r="M5" s="51"/>
      <c r="N5" s="51"/>
    </row>
    <row r="6" spans="1:14" ht="13.5" customHeight="1" x14ac:dyDescent="0.25">
      <c r="A6" s="4"/>
      <c r="B6" s="4"/>
      <c r="C6" s="4"/>
      <c r="D6" s="4"/>
      <c r="E6" s="4"/>
      <c r="F6" s="4"/>
      <c r="G6" s="4"/>
      <c r="H6" s="4"/>
      <c r="I6" s="53"/>
      <c r="J6" s="53"/>
      <c r="K6" s="51"/>
      <c r="L6" s="51"/>
      <c r="M6" s="51"/>
      <c r="N6" s="51"/>
    </row>
    <row r="7" spans="1:14" ht="12.75" customHeight="1" x14ac:dyDescent="0.25">
      <c r="A7" s="4"/>
      <c r="B7" s="9" t="str">
        <f>Abonados!B7</f>
        <v>Fecha de Publicación: 23 de febrero del 2015</v>
      </c>
      <c r="C7" s="4"/>
      <c r="D7" s="4"/>
      <c r="E7" s="4"/>
      <c r="F7" s="4"/>
      <c r="G7" s="4"/>
      <c r="H7" s="4"/>
      <c r="I7" s="53"/>
      <c r="J7" s="53"/>
      <c r="K7" s="51"/>
      <c r="L7" s="51"/>
      <c r="M7" s="51"/>
      <c r="N7" s="51"/>
    </row>
    <row r="8" spans="1:14" ht="8.25" customHeight="1" x14ac:dyDescent="0.25">
      <c r="A8" s="5"/>
      <c r="B8" s="5"/>
      <c r="C8" s="5"/>
      <c r="D8" s="5"/>
      <c r="E8" s="5"/>
      <c r="F8" s="5"/>
      <c r="G8" s="5"/>
      <c r="H8" s="5"/>
      <c r="I8" s="54"/>
      <c r="J8" s="54"/>
      <c r="K8" s="51"/>
      <c r="L8" s="51"/>
      <c r="M8" s="51"/>
      <c r="N8" s="51"/>
    </row>
    <row r="9" spans="1:14" s="39" customFormat="1" ht="30" customHeight="1" x14ac:dyDescent="0.25">
      <c r="A9" s="28" t="s">
        <v>0</v>
      </c>
      <c r="B9" s="28" t="s">
        <v>1</v>
      </c>
      <c r="C9" s="29">
        <v>2008</v>
      </c>
      <c r="D9" s="29">
        <v>2009</v>
      </c>
      <c r="E9" s="29">
        <v>2010</v>
      </c>
      <c r="F9" s="29">
        <v>2011</v>
      </c>
      <c r="G9" s="30" t="s">
        <v>29</v>
      </c>
      <c r="H9" s="30" t="s">
        <v>40</v>
      </c>
      <c r="I9" s="55" t="s">
        <v>43</v>
      </c>
      <c r="J9" s="55" t="s">
        <v>45</v>
      </c>
      <c r="K9" s="48"/>
      <c r="L9" s="48"/>
      <c r="M9" s="48"/>
      <c r="N9" s="49"/>
    </row>
    <row r="10" spans="1:14" x14ac:dyDescent="0.25">
      <c r="A10" s="10">
        <v>1</v>
      </c>
      <c r="B10" s="10" t="s">
        <v>4</v>
      </c>
      <c r="C10" s="11">
        <v>25</v>
      </c>
      <c r="D10" s="11">
        <v>16</v>
      </c>
      <c r="E10" s="11">
        <v>17</v>
      </c>
      <c r="F10" s="11">
        <v>18</v>
      </c>
      <c r="G10" s="11">
        <v>13</v>
      </c>
      <c r="H10" s="46">
        <f>[43]Reportes!$AM$6</f>
        <v>11</v>
      </c>
      <c r="I10" s="46">
        <f>[1]Reportes!$AM$6</f>
        <v>11</v>
      </c>
      <c r="J10" s="46">
        <f>[2]Reportes!$F$6</f>
        <v>9</v>
      </c>
      <c r="K10" s="47"/>
      <c r="L10" s="47"/>
      <c r="M10" s="47"/>
      <c r="N10" s="50"/>
    </row>
    <row r="11" spans="1:14" x14ac:dyDescent="0.25">
      <c r="A11" s="10">
        <v>2</v>
      </c>
      <c r="B11" s="10" t="s">
        <v>3</v>
      </c>
      <c r="C11" s="11">
        <v>2152</v>
      </c>
      <c r="D11" s="11">
        <v>2803</v>
      </c>
      <c r="E11" s="11">
        <v>2682</v>
      </c>
      <c r="F11" s="11">
        <v>7785</v>
      </c>
      <c r="G11" s="11">
        <v>26133</v>
      </c>
      <c r="H11" s="46">
        <f>[44]Reportes!$AM$6</f>
        <v>46309</v>
      </c>
      <c r="I11" s="46">
        <f>[3]Reportes!$AM$6</f>
        <v>65501</v>
      </c>
      <c r="J11" s="46">
        <f>[4]Reportes!$F$6</f>
        <v>77426</v>
      </c>
      <c r="K11" s="47"/>
      <c r="L11" s="47"/>
      <c r="M11" s="47"/>
      <c r="N11" s="50"/>
    </row>
    <row r="12" spans="1:14" x14ac:dyDescent="0.25">
      <c r="A12" s="10">
        <v>3</v>
      </c>
      <c r="B12" s="10" t="s">
        <v>6</v>
      </c>
      <c r="C12" s="11">
        <v>708</v>
      </c>
      <c r="D12" s="11">
        <v>1551</v>
      </c>
      <c r="E12" s="11">
        <v>3509</v>
      </c>
      <c r="F12" s="11">
        <v>10784</v>
      </c>
      <c r="G12" s="11">
        <v>17453</v>
      </c>
      <c r="H12" s="46">
        <f>[45]Reportes!$AM$6</f>
        <v>22589</v>
      </c>
      <c r="I12" s="46">
        <f>[5]Reportes!$AM$6</f>
        <v>27672</v>
      </c>
      <c r="J12" s="46">
        <f>[6]Reportes!$F$6</f>
        <v>28172</v>
      </c>
      <c r="K12" s="47"/>
      <c r="L12" s="47"/>
      <c r="M12" s="47"/>
      <c r="N12" s="50"/>
    </row>
    <row r="13" spans="1:14" x14ac:dyDescent="0.25">
      <c r="A13" s="10">
        <v>4</v>
      </c>
      <c r="B13" s="10" t="s">
        <v>2</v>
      </c>
      <c r="C13" s="11">
        <v>86635</v>
      </c>
      <c r="D13" s="11">
        <v>104940</v>
      </c>
      <c r="E13" s="11">
        <v>112305</v>
      </c>
      <c r="F13" s="11">
        <v>129734</v>
      </c>
      <c r="G13" s="11">
        <v>144169</v>
      </c>
      <c r="H13" s="46">
        <f>[46]Reportes!$AM$6</f>
        <v>167528</v>
      </c>
      <c r="I13" s="46">
        <f>[7]Reportes!$AM$6</f>
        <v>183008</v>
      </c>
      <c r="J13" s="46">
        <v>183903</v>
      </c>
      <c r="K13" s="47"/>
      <c r="L13" s="47"/>
      <c r="M13" s="47"/>
      <c r="N13" s="50"/>
    </row>
    <row r="14" spans="1:14" x14ac:dyDescent="0.25">
      <c r="A14" s="10">
        <v>5</v>
      </c>
      <c r="B14" s="10" t="s">
        <v>5</v>
      </c>
      <c r="C14" s="11">
        <v>295</v>
      </c>
      <c r="D14" s="11">
        <v>269</v>
      </c>
      <c r="E14" s="11">
        <v>235</v>
      </c>
      <c r="F14" s="11">
        <v>182</v>
      </c>
      <c r="G14" s="11">
        <v>176</v>
      </c>
      <c r="H14" s="46">
        <f>[47]Reportes!$AM$6</f>
        <v>256</v>
      </c>
      <c r="I14" s="46">
        <f>[9]Reportes!$AM$6</f>
        <v>437</v>
      </c>
      <c r="J14" s="46">
        <f>[10]Reportes!$F$6</f>
        <v>435</v>
      </c>
      <c r="K14" s="47"/>
      <c r="L14" s="47"/>
      <c r="M14" s="47"/>
      <c r="N14" s="50"/>
    </row>
    <row r="15" spans="1:14" x14ac:dyDescent="0.25">
      <c r="A15" s="10">
        <v>6</v>
      </c>
      <c r="B15" s="10" t="s">
        <v>8</v>
      </c>
      <c r="C15" s="11">
        <v>95</v>
      </c>
      <c r="D15" s="11">
        <v>139</v>
      </c>
      <c r="E15" s="11">
        <v>193</v>
      </c>
      <c r="F15" s="11">
        <v>291</v>
      </c>
      <c r="G15" s="11">
        <v>767</v>
      </c>
      <c r="H15" s="46">
        <f>[48]Reportes!$AM$6</f>
        <v>818</v>
      </c>
      <c r="I15" s="46">
        <f>[11]Reportes!$AM$6</f>
        <v>724</v>
      </c>
      <c r="J15" s="46">
        <f>[12]Reportes!$F$6</f>
        <v>726</v>
      </c>
      <c r="K15" s="47"/>
      <c r="L15" s="47"/>
      <c r="M15" s="47"/>
      <c r="N15" s="50"/>
    </row>
    <row r="16" spans="1:14" x14ac:dyDescent="0.25">
      <c r="A16" s="10">
        <v>7</v>
      </c>
      <c r="B16" s="10" t="s">
        <v>7</v>
      </c>
      <c r="C16" s="11">
        <v>166</v>
      </c>
      <c r="D16" s="11">
        <v>197</v>
      </c>
      <c r="E16" s="11">
        <v>217</v>
      </c>
      <c r="F16" s="11">
        <v>421</v>
      </c>
      <c r="G16" s="11">
        <v>527</v>
      </c>
      <c r="H16" s="46">
        <f>[49]Reportes!$AM$6</f>
        <v>635</v>
      </c>
      <c r="I16" s="46">
        <f>[13]Reportes!$AM$6</f>
        <v>744</v>
      </c>
      <c r="J16" s="46">
        <f>[14]Reportes!$F$6</f>
        <v>724</v>
      </c>
      <c r="K16" s="47"/>
      <c r="L16" s="47"/>
      <c r="M16" s="47"/>
      <c r="N16" s="50"/>
    </row>
    <row r="17" spans="1:14" x14ac:dyDescent="0.25">
      <c r="A17" s="10">
        <v>8</v>
      </c>
      <c r="B17" s="10" t="s">
        <v>26</v>
      </c>
      <c r="C17" s="11">
        <v>58633</v>
      </c>
      <c r="D17" s="11">
        <v>151151</v>
      </c>
      <c r="E17" s="11">
        <v>255910</v>
      </c>
      <c r="F17" s="11">
        <v>354426</v>
      </c>
      <c r="G17" s="11">
        <v>481458</v>
      </c>
      <c r="H17" s="46">
        <f>[50]Reportes!$AM$6</f>
        <v>611945</v>
      </c>
      <c r="I17" s="46">
        <v>755942</v>
      </c>
      <c r="J17" s="46">
        <f>[16]Reportes!$F$6</f>
        <v>772831</v>
      </c>
      <c r="K17" s="47"/>
      <c r="L17" s="47"/>
      <c r="M17" s="47"/>
      <c r="N17" s="50"/>
    </row>
    <row r="18" spans="1:14" x14ac:dyDescent="0.25">
      <c r="A18" s="10">
        <v>9</v>
      </c>
      <c r="B18" s="10" t="s">
        <v>16</v>
      </c>
      <c r="C18" s="11">
        <v>13435</v>
      </c>
      <c r="D18" s="11">
        <v>25950</v>
      </c>
      <c r="E18" s="11">
        <v>49991</v>
      </c>
      <c r="F18" s="11">
        <v>74238</v>
      </c>
      <c r="G18" s="11">
        <v>105106</v>
      </c>
      <c r="H18" s="46">
        <f>[51]Reportes!$AM$6</f>
        <v>118288</v>
      </c>
      <c r="I18" s="46">
        <f>[17]Reportes!$AM$6</f>
        <v>122016</v>
      </c>
      <c r="J18" s="46">
        <f>[18]Reportes!$F$6</f>
        <v>122576</v>
      </c>
      <c r="K18" s="47"/>
      <c r="L18" s="47"/>
      <c r="M18" s="47"/>
      <c r="N18" s="50"/>
    </row>
    <row r="19" spans="1:14" x14ac:dyDescent="0.25">
      <c r="A19" s="10">
        <v>10</v>
      </c>
      <c r="B19" s="10" t="s">
        <v>28</v>
      </c>
      <c r="C19" s="11">
        <v>71</v>
      </c>
      <c r="D19" s="11">
        <v>0</v>
      </c>
      <c r="E19" s="11">
        <v>0</v>
      </c>
      <c r="F19" s="11">
        <v>0</v>
      </c>
      <c r="G19" s="11">
        <v>515</v>
      </c>
      <c r="H19" s="46">
        <f>[52]Reportes!$AM$6</f>
        <v>430</v>
      </c>
      <c r="I19" s="46">
        <f>[19]Reportes!$AM$6</f>
        <v>14451</v>
      </c>
      <c r="J19" s="46">
        <v>14664</v>
      </c>
      <c r="K19" s="47"/>
      <c r="L19" s="47"/>
      <c r="M19" s="47"/>
      <c r="N19" s="50"/>
    </row>
    <row r="20" spans="1:14" x14ac:dyDescent="0.25">
      <c r="A20" s="10">
        <v>11</v>
      </c>
      <c r="B20" s="10" t="s">
        <v>17</v>
      </c>
      <c r="C20" s="11">
        <v>1416</v>
      </c>
      <c r="D20" s="11">
        <v>855</v>
      </c>
      <c r="E20" s="11">
        <v>474</v>
      </c>
      <c r="F20" s="11">
        <v>305</v>
      </c>
      <c r="G20" s="11">
        <v>198</v>
      </c>
      <c r="H20" s="46">
        <f>[53]Reportes!$AM$6</f>
        <v>147</v>
      </c>
      <c r="I20" s="46">
        <f>[21]Reportes!$AM$6</f>
        <v>110</v>
      </c>
      <c r="J20" s="46">
        <f>[22]Reportes!$F$6</f>
        <v>108</v>
      </c>
      <c r="K20" s="47"/>
      <c r="L20" s="47"/>
      <c r="M20" s="47"/>
      <c r="N20" s="50"/>
    </row>
    <row r="21" spans="1:14" x14ac:dyDescent="0.25">
      <c r="A21" s="10">
        <v>12</v>
      </c>
      <c r="B21" s="10" t="s">
        <v>30</v>
      </c>
      <c r="C21" s="11">
        <v>3871</v>
      </c>
      <c r="D21" s="11">
        <v>4073</v>
      </c>
      <c r="E21" s="11">
        <v>4066</v>
      </c>
      <c r="F21" s="11">
        <v>3755</v>
      </c>
      <c r="G21" s="11">
        <v>5075</v>
      </c>
      <c r="H21" s="46">
        <f>[54]Reportes!$AM$6</f>
        <v>5277</v>
      </c>
      <c r="I21" s="46">
        <f>[23]Reportes!$AM$6</f>
        <v>8838</v>
      </c>
      <c r="J21" s="46">
        <f>[24]Reportes!$F$6</f>
        <v>4083</v>
      </c>
      <c r="K21" s="47"/>
      <c r="L21" s="47"/>
      <c r="M21" s="47"/>
      <c r="N21" s="50"/>
    </row>
    <row r="22" spans="1:14" x14ac:dyDescent="0.25">
      <c r="A22" s="10">
        <v>13</v>
      </c>
      <c r="B22" s="10" t="s">
        <v>18</v>
      </c>
      <c r="C22" s="11">
        <v>1153</v>
      </c>
      <c r="D22" s="11">
        <v>1204</v>
      </c>
      <c r="E22" s="11">
        <v>1457</v>
      </c>
      <c r="F22" s="11">
        <v>1257</v>
      </c>
      <c r="G22" s="11">
        <v>1312</v>
      </c>
      <c r="H22" s="46">
        <f>[55]Reportes!$AM$6</f>
        <v>1310</v>
      </c>
      <c r="I22" s="46">
        <f>[25]Reportes!$AM$6</f>
        <v>1361</v>
      </c>
      <c r="J22" s="46">
        <f>[26]Reportes!$F$6</f>
        <v>1369</v>
      </c>
      <c r="K22" s="47"/>
      <c r="L22" s="47"/>
      <c r="M22" s="47"/>
      <c r="N22" s="50"/>
    </row>
    <row r="23" spans="1:14" x14ac:dyDescent="0.25">
      <c r="A23" s="10">
        <v>14</v>
      </c>
      <c r="B23" s="10" t="s">
        <v>9</v>
      </c>
      <c r="C23" s="11">
        <v>0</v>
      </c>
      <c r="D23" s="11">
        <v>0</v>
      </c>
      <c r="E23" s="11" t="s">
        <v>21</v>
      </c>
      <c r="F23" s="11">
        <v>17603</v>
      </c>
      <c r="G23" s="11">
        <v>20642</v>
      </c>
      <c r="H23" s="46">
        <f>[56]Reportes!$AM$6</f>
        <v>40526</v>
      </c>
      <c r="I23" s="46">
        <f>[27]Reportes!$AM$6</f>
        <v>122016</v>
      </c>
      <c r="J23" s="46">
        <f>[28]Reportes!$F$6</f>
        <v>26709</v>
      </c>
      <c r="K23" s="47"/>
      <c r="L23" s="47"/>
      <c r="M23" s="47"/>
      <c r="N23" s="50"/>
    </row>
    <row r="24" spans="1:14" x14ac:dyDescent="0.25">
      <c r="A24" s="10">
        <v>15</v>
      </c>
      <c r="B24" s="10" t="s">
        <v>19</v>
      </c>
      <c r="C24" s="11">
        <v>113</v>
      </c>
      <c r="D24" s="11">
        <v>253</v>
      </c>
      <c r="E24" s="11">
        <v>324</v>
      </c>
      <c r="F24" s="11">
        <v>475</v>
      </c>
      <c r="G24" s="11">
        <v>745</v>
      </c>
      <c r="H24" s="46">
        <f>[57]Reportes!$AM$6</f>
        <v>1041</v>
      </c>
      <c r="I24" s="46">
        <f>[29]Reportes!$AM$6</f>
        <v>1401</v>
      </c>
      <c r="J24" s="46">
        <f>[30]Reportes!$F$6</f>
        <v>1401</v>
      </c>
      <c r="K24" s="47"/>
      <c r="L24" s="47"/>
      <c r="M24" s="47"/>
      <c r="N24" s="50"/>
    </row>
    <row r="25" spans="1:14" x14ac:dyDescent="0.25">
      <c r="A25" s="10">
        <v>16</v>
      </c>
      <c r="B25" s="10" t="s">
        <v>10</v>
      </c>
      <c r="C25" s="11">
        <v>0</v>
      </c>
      <c r="D25" s="11">
        <v>0</v>
      </c>
      <c r="E25" s="11">
        <v>1585</v>
      </c>
      <c r="F25" s="11">
        <v>1383</v>
      </c>
      <c r="G25" s="11">
        <v>1782</v>
      </c>
      <c r="H25" s="46">
        <f>[58]Reportes!$AM$6</f>
        <v>2782</v>
      </c>
      <c r="I25" s="46">
        <f>[31]Reportes!$AM$6</f>
        <v>3208</v>
      </c>
      <c r="J25" s="46">
        <f>[32]Reportes!$F$6</f>
        <v>3016</v>
      </c>
      <c r="K25" s="47"/>
      <c r="L25" s="47"/>
      <c r="M25" s="47"/>
      <c r="N25" s="50"/>
    </row>
    <row r="26" spans="1:14" x14ac:dyDescent="0.25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93</v>
      </c>
      <c r="G26" s="11">
        <v>108</v>
      </c>
      <c r="H26" s="46">
        <f>[59]Reportes!$AM$6</f>
        <v>87</v>
      </c>
      <c r="I26" s="46">
        <f>[33]Reportes!$AM$6</f>
        <v>87</v>
      </c>
      <c r="J26" s="46">
        <f>[34]Reportes!$F$6</f>
        <v>87</v>
      </c>
      <c r="K26" s="47"/>
      <c r="L26" s="47"/>
      <c r="M26" s="47"/>
      <c r="N26" s="50"/>
    </row>
    <row r="27" spans="1:14" x14ac:dyDescent="0.25">
      <c r="A27" s="10">
        <v>18</v>
      </c>
      <c r="B27" s="10" t="s">
        <v>25</v>
      </c>
      <c r="C27" s="11">
        <v>0</v>
      </c>
      <c r="D27" s="11">
        <v>0</v>
      </c>
      <c r="E27" s="11">
        <v>0</v>
      </c>
      <c r="F27" s="11">
        <v>12</v>
      </c>
      <c r="G27" s="11">
        <v>13</v>
      </c>
      <c r="H27" s="46">
        <f>[60]Reportes!$AM$6</f>
        <v>14</v>
      </c>
      <c r="I27" s="46">
        <f>[35]Reportes!$AM$6</f>
        <v>14</v>
      </c>
      <c r="J27" s="46">
        <f>[36]Reportes!$F$6</f>
        <v>1</v>
      </c>
      <c r="K27" s="47"/>
      <c r="L27" s="47"/>
      <c r="M27" s="47"/>
      <c r="N27" s="50"/>
    </row>
    <row r="28" spans="1:14" x14ac:dyDescent="0.25">
      <c r="A28" s="10">
        <v>19</v>
      </c>
      <c r="B28" s="10" t="s">
        <v>22</v>
      </c>
      <c r="C28" s="11">
        <v>0</v>
      </c>
      <c r="D28" s="11">
        <v>0</v>
      </c>
      <c r="E28" s="11">
        <v>0</v>
      </c>
      <c r="F28" s="11">
        <v>0</v>
      </c>
      <c r="G28" s="11">
        <v>5988</v>
      </c>
      <c r="H28" s="46">
        <f>[61]Reportes!$AM$6</f>
        <v>12346</v>
      </c>
      <c r="I28" s="46">
        <f>[37]Reportes!$AM$6</f>
        <v>18542</v>
      </c>
      <c r="J28" s="46">
        <f>[38]Reportes!$F$6</f>
        <v>18966</v>
      </c>
      <c r="K28" s="47"/>
      <c r="L28" s="47"/>
      <c r="M28" s="47"/>
      <c r="N28" s="50"/>
    </row>
    <row r="29" spans="1:14" x14ac:dyDescent="0.25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>
        <v>2602</v>
      </c>
      <c r="G29" s="11">
        <v>2513</v>
      </c>
      <c r="H29" s="46">
        <f>[62]Reportes!$AM$6</f>
        <v>1873</v>
      </c>
      <c r="I29" s="46">
        <f>[39]Reportes!$AM$6</f>
        <v>1637</v>
      </c>
      <c r="J29" s="46">
        <f>[40]Reportes!$F$6</f>
        <v>1621</v>
      </c>
      <c r="K29" s="47"/>
      <c r="L29" s="47"/>
      <c r="M29" s="47"/>
      <c r="N29" s="50"/>
    </row>
    <row r="30" spans="1:14" x14ac:dyDescent="0.25">
      <c r="A30" s="10">
        <v>21</v>
      </c>
      <c r="B30" s="10" t="s">
        <v>20</v>
      </c>
      <c r="C30" s="11">
        <v>0</v>
      </c>
      <c r="D30" s="11">
        <v>0</v>
      </c>
      <c r="E30" s="11">
        <v>445</v>
      </c>
      <c r="F30" s="11">
        <v>1821</v>
      </c>
      <c r="G30" s="11">
        <v>824</v>
      </c>
      <c r="H30" s="46">
        <f>[63]Reportes!$AM$6</f>
        <v>534</v>
      </c>
      <c r="I30" s="46">
        <f>[41]Reportes!$AM$6</f>
        <v>638</v>
      </c>
      <c r="J30" s="46">
        <f>[42]Reportes!$F$6</f>
        <v>647</v>
      </c>
      <c r="K30" s="47"/>
      <c r="L30" s="47"/>
      <c r="M30" s="47"/>
      <c r="N30" s="50"/>
    </row>
    <row r="31" spans="1:14" x14ac:dyDescent="0.25">
      <c r="A31" s="67" t="s">
        <v>15</v>
      </c>
      <c r="B31" s="67"/>
      <c r="C31" s="12">
        <f t="shared" ref="C31:G31" si="0">SUM(C10:C30)</f>
        <v>168768</v>
      </c>
      <c r="D31" s="13">
        <f t="shared" si="0"/>
        <v>293401</v>
      </c>
      <c r="E31" s="12">
        <f t="shared" si="0"/>
        <v>433410</v>
      </c>
      <c r="F31" s="13">
        <f t="shared" si="0"/>
        <v>607185</v>
      </c>
      <c r="G31" s="12">
        <f t="shared" si="0"/>
        <v>815517</v>
      </c>
      <c r="H31" s="12">
        <f t="shared" ref="H31" si="1">SUM(H10:H30)</f>
        <v>1034746</v>
      </c>
      <c r="I31" s="12">
        <f t="shared" ref="I31:J31" si="2">SUM(I10:I30)</f>
        <v>1328358</v>
      </c>
      <c r="J31" s="12">
        <f t="shared" si="2"/>
        <v>1259474</v>
      </c>
      <c r="K31" s="44"/>
      <c r="L31" s="44"/>
      <c r="M31" s="44"/>
      <c r="N31" s="50"/>
    </row>
    <row r="32" spans="1:14" x14ac:dyDescent="0.25">
      <c r="A32" s="34"/>
    </row>
    <row r="33" spans="1:14" x14ac:dyDescent="0.25">
      <c r="A33" s="34"/>
      <c r="B33" s="35"/>
    </row>
    <row r="34" spans="1:14" x14ac:dyDescent="0.2">
      <c r="A34" s="63" t="s">
        <v>62</v>
      </c>
      <c r="B34" s="60"/>
    </row>
    <row r="35" spans="1:14" x14ac:dyDescent="0.25">
      <c r="A35" s="34"/>
      <c r="B35" s="60"/>
    </row>
    <row r="37" spans="1:14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4" ht="18" x14ac:dyDescent="0.25">
      <c r="B38" s="6" t="s">
        <v>34</v>
      </c>
      <c r="C38" s="4"/>
      <c r="D38" s="4"/>
      <c r="E38" s="4"/>
      <c r="F38" s="4"/>
      <c r="G38" s="4"/>
      <c r="H38" s="4"/>
      <c r="I38" s="4"/>
      <c r="J38" s="4"/>
      <c r="K38" s="4"/>
      <c r="L38" s="37"/>
      <c r="M38" s="37"/>
      <c r="N38" s="37"/>
    </row>
    <row r="39" spans="1:14" x14ac:dyDescent="0.25">
      <c r="B39" s="8" t="s">
        <v>39</v>
      </c>
      <c r="C39" s="4"/>
      <c r="D39" s="4"/>
      <c r="E39" s="4"/>
      <c r="F39" s="4"/>
      <c r="G39" s="4"/>
      <c r="H39" s="4"/>
      <c r="I39" s="4"/>
      <c r="J39" s="4"/>
      <c r="K39" s="4"/>
      <c r="L39" s="37"/>
      <c r="M39" s="37"/>
      <c r="N39" s="37"/>
    </row>
    <row r="40" spans="1:14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37"/>
      <c r="M40" s="37"/>
      <c r="N40" s="37"/>
    </row>
    <row r="41" spans="1:14" x14ac:dyDescent="0.25">
      <c r="B41" s="9" t="str">
        <f>Abonados!B7</f>
        <v>Fecha de Publicación: 23 de febrero del 2015</v>
      </c>
      <c r="C41" s="4"/>
      <c r="D41" s="4"/>
      <c r="E41" s="4"/>
      <c r="F41" s="4"/>
      <c r="G41" s="4"/>
      <c r="H41" s="4"/>
      <c r="I41" s="4"/>
      <c r="J41" s="4"/>
      <c r="K41" s="4"/>
      <c r="L41" s="37"/>
      <c r="M41" s="37"/>
      <c r="N41" s="37"/>
    </row>
    <row r="42" spans="1:14" ht="7.5" customHeight="1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</row>
    <row r="43" spans="1:14" x14ac:dyDescent="0.25">
      <c r="C43" s="1"/>
      <c r="D43" s="1"/>
      <c r="E43" s="1"/>
      <c r="F43" s="1"/>
      <c r="G43" s="1"/>
      <c r="H43" s="1"/>
    </row>
    <row r="44" spans="1:14" x14ac:dyDescent="0.25">
      <c r="C44" s="1"/>
      <c r="D44" s="1"/>
      <c r="E44" s="1"/>
      <c r="F44" s="1"/>
      <c r="G44" s="1"/>
      <c r="H44" s="1"/>
    </row>
    <row r="45" spans="1:14" x14ac:dyDescent="0.25">
      <c r="C45" s="1"/>
      <c r="D45" s="1"/>
      <c r="E45" s="1"/>
      <c r="F45" s="1"/>
      <c r="G45" s="1"/>
      <c r="H45" s="1"/>
    </row>
    <row r="46" spans="1:14" x14ac:dyDescent="0.25">
      <c r="C46" s="1"/>
      <c r="D46" s="1"/>
      <c r="E46" s="1"/>
      <c r="F46" s="1"/>
      <c r="G46" s="1"/>
      <c r="H46" s="1"/>
    </row>
    <row r="47" spans="1:14" x14ac:dyDescent="0.25">
      <c r="C47" s="1"/>
      <c r="D47" s="1"/>
      <c r="E47" s="1"/>
      <c r="F47" s="1"/>
      <c r="G47" s="1"/>
      <c r="H47" s="1"/>
    </row>
    <row r="48" spans="1:14" x14ac:dyDescent="0.25">
      <c r="C48" s="1"/>
      <c r="D48" s="1"/>
      <c r="E48" s="1"/>
      <c r="F48" s="1"/>
      <c r="G48" s="1"/>
      <c r="H48" s="1"/>
    </row>
    <row r="49" spans="3:8" x14ac:dyDescent="0.25">
      <c r="C49" s="1"/>
      <c r="D49" s="1"/>
      <c r="E49" s="1"/>
      <c r="F49" s="1"/>
      <c r="G49" s="1"/>
      <c r="H49" s="1"/>
    </row>
    <row r="50" spans="3:8" x14ac:dyDescent="0.25">
      <c r="C50" s="1"/>
      <c r="D50" s="1"/>
      <c r="E50" s="1"/>
      <c r="F50" s="1"/>
      <c r="G50" s="1"/>
      <c r="H50" s="1"/>
    </row>
    <row r="51" spans="3:8" x14ac:dyDescent="0.25">
      <c r="C51" s="1"/>
      <c r="D51" s="1"/>
      <c r="E51" s="1"/>
      <c r="F51" s="1"/>
      <c r="G51" s="1"/>
      <c r="H51" s="1"/>
    </row>
    <row r="52" spans="3:8" x14ac:dyDescent="0.25">
      <c r="C52" s="1"/>
      <c r="D52" s="1"/>
      <c r="E52" s="1"/>
      <c r="F52" s="1"/>
      <c r="G52" s="1"/>
      <c r="H52" s="1"/>
    </row>
    <row r="53" spans="3:8" x14ac:dyDescent="0.25">
      <c r="C53" s="1"/>
      <c r="D53" s="1"/>
      <c r="E53" s="1"/>
      <c r="F53" s="1"/>
      <c r="G53" s="1"/>
      <c r="H53" s="1"/>
    </row>
    <row r="54" spans="3:8" x14ac:dyDescent="0.25">
      <c r="C54" s="1"/>
      <c r="D54" s="1"/>
      <c r="E54" s="1"/>
      <c r="F54" s="1"/>
      <c r="G54" s="1"/>
      <c r="H54" s="1"/>
    </row>
    <row r="55" spans="3:8" x14ac:dyDescent="0.25">
      <c r="C55" s="1"/>
      <c r="D55" s="1"/>
      <c r="E55" s="1"/>
      <c r="F55" s="1"/>
      <c r="G55" s="1"/>
      <c r="H55" s="1"/>
    </row>
    <row r="56" spans="3:8" x14ac:dyDescent="0.25">
      <c r="C56" s="1"/>
      <c r="D56" s="1"/>
      <c r="E56" s="1"/>
      <c r="F56" s="1"/>
      <c r="G56" s="1"/>
      <c r="H56" s="1"/>
    </row>
    <row r="57" spans="3:8" x14ac:dyDescent="0.25">
      <c r="C57" s="1"/>
      <c r="D57" s="1"/>
      <c r="E57" s="1"/>
      <c r="F57" s="1"/>
      <c r="G57" s="1"/>
      <c r="H57" s="1"/>
    </row>
    <row r="58" spans="3:8" x14ac:dyDescent="0.25">
      <c r="C58" s="1"/>
      <c r="D58" s="1"/>
      <c r="E58" s="1"/>
      <c r="F58" s="1"/>
      <c r="G58" s="1"/>
      <c r="H58" s="1"/>
    </row>
  </sheetData>
  <sortState ref="B6:B28">
    <sortCondition ref="B6:B28"/>
  </sortState>
  <mergeCells count="1">
    <mergeCell ref="A31:B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4"/>
  <sheetViews>
    <sheetView topLeftCell="A28" workbookViewId="0">
      <selection activeCell="C14" sqref="C14"/>
    </sheetView>
  </sheetViews>
  <sheetFormatPr baseColWidth="10" defaultColWidth="11.42578125" defaultRowHeight="15" x14ac:dyDescent="0.25"/>
  <cols>
    <col min="1" max="1" width="11.42578125" style="34"/>
    <col min="2" max="2" width="47.7109375" style="34" bestFit="1" customWidth="1"/>
    <col min="3" max="3" width="15.85546875" style="34" customWidth="1"/>
    <col min="4" max="4" width="22.5703125" style="34" customWidth="1"/>
    <col min="5" max="16384" width="11.42578125" style="34"/>
  </cols>
  <sheetData>
    <row r="2" spans="1:10" x14ac:dyDescent="0.25">
      <c r="A2" s="7"/>
      <c r="B2" s="7"/>
      <c r="C2" s="7"/>
      <c r="D2" s="7"/>
      <c r="E2" s="36"/>
      <c r="F2" s="36"/>
      <c r="G2" s="36"/>
      <c r="H2" s="36"/>
      <c r="I2" s="36"/>
      <c r="J2" s="36"/>
    </row>
    <row r="3" spans="1:10" ht="15" customHeight="1" x14ac:dyDescent="0.25">
      <c r="A3" s="68" t="s">
        <v>36</v>
      </c>
      <c r="B3" s="68"/>
      <c r="C3" s="4"/>
      <c r="D3" s="4"/>
      <c r="E3" s="37"/>
      <c r="F3" s="37"/>
      <c r="G3" s="37"/>
      <c r="H3" s="37"/>
      <c r="I3" s="37"/>
      <c r="J3" s="37"/>
    </row>
    <row r="4" spans="1:10" x14ac:dyDescent="0.25">
      <c r="A4" s="69" t="s">
        <v>47</v>
      </c>
      <c r="B4" s="69"/>
      <c r="C4" s="4"/>
      <c r="D4" s="4"/>
      <c r="E4" s="37"/>
      <c r="F4" s="37"/>
      <c r="G4" s="37"/>
      <c r="H4" s="37"/>
      <c r="I4" s="37"/>
      <c r="J4" s="37"/>
    </row>
    <row r="5" spans="1:10" x14ac:dyDescent="0.25">
      <c r="A5" s="4"/>
      <c r="B5" s="4"/>
      <c r="C5" s="4"/>
      <c r="D5" s="4"/>
      <c r="E5" s="37"/>
      <c r="F5" s="37"/>
      <c r="G5" s="37"/>
      <c r="H5" s="37"/>
      <c r="I5" s="37"/>
      <c r="J5" s="37"/>
    </row>
    <row r="6" spans="1:10" x14ac:dyDescent="0.25">
      <c r="A6" s="70" t="str">
        <f>Abonados!B7</f>
        <v>Fecha de Publicación: 23 de febrero del 2015</v>
      </c>
      <c r="B6" s="70"/>
      <c r="C6" s="4"/>
      <c r="D6" s="4"/>
      <c r="E6" s="37"/>
      <c r="F6" s="37"/>
      <c r="G6" s="37"/>
      <c r="H6" s="37"/>
      <c r="I6" s="37"/>
      <c r="J6" s="37"/>
    </row>
    <row r="7" spans="1:10" ht="6" customHeight="1" x14ac:dyDescent="0.25">
      <c r="A7" s="5"/>
      <c r="B7" s="5"/>
      <c r="C7" s="5"/>
      <c r="D7" s="5"/>
      <c r="E7" s="37"/>
      <c r="F7" s="37"/>
      <c r="G7" s="37"/>
      <c r="H7" s="37"/>
      <c r="I7" s="37"/>
      <c r="J7" s="37"/>
    </row>
    <row r="8" spans="1:10" ht="45" x14ac:dyDescent="0.25">
      <c r="A8" s="28" t="s">
        <v>0</v>
      </c>
      <c r="B8" s="28" t="s">
        <v>1</v>
      </c>
      <c r="C8" s="28" t="s">
        <v>61</v>
      </c>
      <c r="D8" s="28" t="s">
        <v>13</v>
      </c>
    </row>
    <row r="9" spans="1:10" x14ac:dyDescent="0.25">
      <c r="A9" s="14">
        <v>1</v>
      </c>
      <c r="B9" s="14" t="s">
        <v>26</v>
      </c>
      <c r="C9" s="15">
        <f>Abonados!J17</f>
        <v>956</v>
      </c>
      <c r="D9" s="16">
        <f t="shared" ref="D9:D14" si="0">C9/$C$15</f>
        <v>0.13927738927738928</v>
      </c>
      <c r="G9" s="38"/>
    </row>
    <row r="10" spans="1:10" x14ac:dyDescent="0.25">
      <c r="A10" s="14">
        <v>2</v>
      </c>
      <c r="B10" s="14" t="s">
        <v>2</v>
      </c>
      <c r="C10" s="15">
        <f>Abonados!J13</f>
        <v>1575</v>
      </c>
      <c r="D10" s="16">
        <f t="shared" si="0"/>
        <v>0.22945804195804195</v>
      </c>
    </row>
    <row r="11" spans="1:10" x14ac:dyDescent="0.25">
      <c r="A11" s="14">
        <v>3</v>
      </c>
      <c r="B11" s="14" t="s">
        <v>6</v>
      </c>
      <c r="C11" s="15">
        <f>Abonados!J12</f>
        <v>1547</v>
      </c>
      <c r="D11" s="16">
        <f t="shared" si="0"/>
        <v>0.22537878787878787</v>
      </c>
    </row>
    <row r="12" spans="1:10" x14ac:dyDescent="0.25">
      <c r="A12" s="14">
        <v>5</v>
      </c>
      <c r="B12" s="14" t="s">
        <v>12</v>
      </c>
      <c r="C12" s="15">
        <f>Abonados!J29</f>
        <v>1606</v>
      </c>
      <c r="D12" s="16">
        <f t="shared" si="0"/>
        <v>0.23397435897435898</v>
      </c>
    </row>
    <row r="13" spans="1:10" x14ac:dyDescent="0.25">
      <c r="A13" s="14">
        <v>6</v>
      </c>
      <c r="B13" s="14" t="s">
        <v>30</v>
      </c>
      <c r="C13" s="15">
        <f>Abonados!J21</f>
        <v>654</v>
      </c>
      <c r="D13" s="16">
        <f t="shared" si="0"/>
        <v>9.5279720279720273E-2</v>
      </c>
    </row>
    <row r="14" spans="1:10" x14ac:dyDescent="0.25">
      <c r="A14" s="14">
        <v>9</v>
      </c>
      <c r="B14" s="14" t="s">
        <v>24</v>
      </c>
      <c r="C14" s="15">
        <f>Abonados!J32-SUM('Participación del mercado'!C9:C13)</f>
        <v>526</v>
      </c>
      <c r="D14" s="16">
        <f t="shared" si="0"/>
        <v>7.6631701631701632E-2</v>
      </c>
      <c r="F14" s="38"/>
    </row>
    <row r="15" spans="1:10" x14ac:dyDescent="0.25">
      <c r="A15" s="67" t="s">
        <v>15</v>
      </c>
      <c r="B15" s="67"/>
      <c r="C15" s="12">
        <f>SUM(C9:C14)</f>
        <v>6864</v>
      </c>
      <c r="D15" s="17">
        <f>SUM(D9:D14)</f>
        <v>1</v>
      </c>
      <c r="F15" s="38"/>
    </row>
    <row r="16" spans="1:10" x14ac:dyDescent="0.25">
      <c r="A16" s="43"/>
      <c r="B16" s="43"/>
      <c r="C16" s="44"/>
      <c r="D16" s="45"/>
      <c r="F16" s="38"/>
    </row>
    <row r="17" spans="1:6" x14ac:dyDescent="0.25">
      <c r="A17" s="43"/>
      <c r="B17" s="35"/>
      <c r="C17" s="44"/>
      <c r="D17" s="45"/>
      <c r="F17" s="38"/>
    </row>
    <row r="18" spans="1:6" x14ac:dyDescent="0.25">
      <c r="A18" s="36"/>
      <c r="B18" s="35"/>
    </row>
    <row r="19" spans="1:6" x14ac:dyDescent="0.25">
      <c r="B19" s="35"/>
    </row>
    <row r="20" spans="1:6" x14ac:dyDescent="0.25">
      <c r="B20" s="60"/>
    </row>
    <row r="21" spans="1:6" x14ac:dyDescent="0.25">
      <c r="B21" s="7"/>
      <c r="C21" s="7"/>
      <c r="D21" s="7"/>
      <c r="E21" s="7"/>
      <c r="F21" s="18"/>
    </row>
    <row r="22" spans="1:6" ht="18" x14ac:dyDescent="0.25">
      <c r="B22" s="20" t="s">
        <v>33</v>
      </c>
      <c r="C22" s="19"/>
      <c r="D22" s="4"/>
      <c r="E22" s="4"/>
      <c r="F22" s="18"/>
    </row>
    <row r="23" spans="1:6" x14ac:dyDescent="0.25">
      <c r="B23" s="69" t="str">
        <f>A4</f>
        <v xml:space="preserve">    PARTICIPACIÓN DEL MERCADO ENERO 2015</v>
      </c>
      <c r="C23" s="69"/>
      <c r="D23" s="4"/>
      <c r="E23" s="4"/>
      <c r="F23" s="18"/>
    </row>
    <row r="24" spans="1:6" x14ac:dyDescent="0.25">
      <c r="B24" s="4"/>
      <c r="C24" s="4"/>
      <c r="D24" s="4"/>
      <c r="E24" s="4"/>
      <c r="F24" s="18"/>
    </row>
    <row r="25" spans="1:6" x14ac:dyDescent="0.25">
      <c r="B25" s="70" t="str">
        <f>Abonados!B7</f>
        <v>Fecha de Publicación: 23 de febrero del 2015</v>
      </c>
      <c r="C25" s="70"/>
      <c r="D25" s="4"/>
      <c r="E25" s="4"/>
      <c r="F25" s="18"/>
    </row>
    <row r="26" spans="1:6" ht="6" customHeight="1" x14ac:dyDescent="0.25">
      <c r="B26" s="31"/>
      <c r="C26" s="31"/>
      <c r="D26" s="31"/>
      <c r="E26" s="31"/>
      <c r="F26" s="31"/>
    </row>
    <row r="27" spans="1:6" x14ac:dyDescent="0.25">
      <c r="B27"/>
      <c r="C27"/>
      <c r="D27"/>
      <c r="E27"/>
      <c r="F27"/>
    </row>
    <row r="28" spans="1:6" x14ac:dyDescent="0.25">
      <c r="B28"/>
      <c r="C28"/>
      <c r="D28"/>
      <c r="E28"/>
      <c r="F28"/>
    </row>
    <row r="29" spans="1:6" x14ac:dyDescent="0.25">
      <c r="B29"/>
      <c r="C29"/>
      <c r="D29"/>
      <c r="E29"/>
      <c r="F29"/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</sheetData>
  <sortState ref="A9:D15">
    <sortCondition ref="A9"/>
  </sortState>
  <mergeCells count="6">
    <mergeCell ref="A15:B15"/>
    <mergeCell ref="A3:B3"/>
    <mergeCell ref="A4:B4"/>
    <mergeCell ref="A6:B6"/>
    <mergeCell ref="B25:C25"/>
    <mergeCell ref="B23:C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workbookViewId="0">
      <selection activeCell="D25" sqref="D25"/>
    </sheetView>
  </sheetViews>
  <sheetFormatPr baseColWidth="10" defaultColWidth="11.42578125" defaultRowHeight="15" x14ac:dyDescent="0.25"/>
  <cols>
    <col min="1" max="1" width="11.42578125" style="34"/>
    <col min="2" max="2" width="14.140625" style="34" customWidth="1"/>
    <col min="3" max="3" width="43.28515625" style="34" customWidth="1"/>
    <col min="4" max="4" width="13.42578125" style="34" customWidth="1"/>
    <col min="5" max="16384" width="11.42578125" style="34"/>
  </cols>
  <sheetData>
    <row r="2" spans="2:11" x14ac:dyDescent="0.25">
      <c r="B2" s="7"/>
      <c r="C2" s="7"/>
      <c r="D2" s="36"/>
      <c r="E2" s="7"/>
      <c r="F2" s="7"/>
      <c r="G2" s="7"/>
      <c r="H2" s="7"/>
      <c r="I2" s="7"/>
      <c r="J2" s="7"/>
      <c r="K2" s="7"/>
    </row>
    <row r="3" spans="2:11" ht="15" customHeight="1" x14ac:dyDescent="0.25">
      <c r="B3" s="71" t="s">
        <v>34</v>
      </c>
      <c r="C3" s="71"/>
      <c r="D3" s="37"/>
      <c r="E3" s="24" t="s">
        <v>34</v>
      </c>
      <c r="F3" s="24"/>
      <c r="G3" s="7"/>
      <c r="H3" s="7"/>
      <c r="I3" s="7"/>
      <c r="J3" s="7"/>
      <c r="K3" s="7"/>
    </row>
    <row r="4" spans="2:11" x14ac:dyDescent="0.25">
      <c r="B4" s="72" t="s">
        <v>35</v>
      </c>
      <c r="C4" s="72"/>
      <c r="D4" s="37"/>
      <c r="E4" s="25" t="s">
        <v>35</v>
      </c>
      <c r="F4" s="25"/>
      <c r="G4" s="7"/>
      <c r="H4" s="7"/>
      <c r="I4" s="7"/>
      <c r="J4" s="7"/>
      <c r="K4" s="7"/>
    </row>
    <row r="5" spans="2:11" x14ac:dyDescent="0.25">
      <c r="B5" s="4"/>
      <c r="C5" s="4"/>
      <c r="D5" s="37"/>
      <c r="E5" s="4"/>
      <c r="F5" s="4"/>
      <c r="G5" s="7"/>
      <c r="H5" s="7"/>
      <c r="I5" s="7"/>
      <c r="J5" s="7"/>
      <c r="K5" s="7"/>
    </row>
    <row r="6" spans="2:11" x14ac:dyDescent="0.25">
      <c r="B6" s="73" t="str">
        <f>Abonados!B7</f>
        <v>Fecha de Publicación: 23 de febrero del 2015</v>
      </c>
      <c r="C6" s="70"/>
      <c r="D6" s="37"/>
      <c r="E6" s="26" t="str">
        <f>B6</f>
        <v>Fecha de Publicación: 23 de febrero del 2015</v>
      </c>
      <c r="F6" s="9"/>
      <c r="G6" s="7"/>
      <c r="H6" s="7"/>
      <c r="I6" s="7"/>
      <c r="J6" s="7"/>
      <c r="K6" s="7"/>
    </row>
    <row r="7" spans="2:11" ht="6" customHeight="1" x14ac:dyDescent="0.25">
      <c r="B7" s="5"/>
      <c r="C7" s="5"/>
      <c r="D7" s="37"/>
      <c r="E7" s="27"/>
      <c r="F7" s="27"/>
      <c r="G7" s="27"/>
      <c r="H7" s="27"/>
      <c r="I7" s="27"/>
      <c r="J7" s="27"/>
      <c r="K7" s="27"/>
    </row>
    <row r="8" spans="2:11" s="40" customFormat="1" x14ac:dyDescent="0.25">
      <c r="B8" s="32" t="s">
        <v>14</v>
      </c>
      <c r="C8" s="33" t="s">
        <v>23</v>
      </c>
      <c r="E8" s="2"/>
      <c r="F8" s="2"/>
      <c r="G8" s="2"/>
      <c r="H8" s="2"/>
      <c r="I8" s="2"/>
      <c r="J8" s="2"/>
    </row>
    <row r="9" spans="2:11" s="40" customFormat="1" x14ac:dyDescent="0.25">
      <c r="B9" s="22">
        <v>2008</v>
      </c>
      <c r="C9" s="21">
        <v>75335391.200052798</v>
      </c>
      <c r="D9" s="41"/>
      <c r="E9" s="2"/>
      <c r="F9" s="2"/>
      <c r="G9" s="2"/>
      <c r="H9" s="2"/>
      <c r="I9" s="2"/>
      <c r="J9" s="2"/>
    </row>
    <row r="10" spans="2:11" s="40" customFormat="1" x14ac:dyDescent="0.25">
      <c r="B10" s="22">
        <v>2009</v>
      </c>
      <c r="C10" s="21">
        <v>111115474.58632284</v>
      </c>
      <c r="D10" s="3"/>
      <c r="E10" s="23"/>
      <c r="F10" s="2"/>
      <c r="G10" s="2"/>
      <c r="H10" s="2"/>
      <c r="I10" s="2"/>
      <c r="J10" s="2"/>
    </row>
    <row r="11" spans="2:11" s="40" customFormat="1" x14ac:dyDescent="0.25">
      <c r="B11" s="22">
        <v>2010</v>
      </c>
      <c r="C11" s="21">
        <v>63242391.930800006</v>
      </c>
      <c r="E11" s="2"/>
      <c r="F11" s="2"/>
      <c r="G11" s="2"/>
      <c r="H11" s="2"/>
      <c r="I11" s="2"/>
      <c r="J11" s="2"/>
    </row>
    <row r="12" spans="2:11" s="40" customFormat="1" x14ac:dyDescent="0.25">
      <c r="B12" s="22">
        <v>2011</v>
      </c>
      <c r="C12" s="21">
        <v>89524794.438399971</v>
      </c>
      <c r="E12" s="2"/>
      <c r="F12" s="2"/>
      <c r="G12" s="2"/>
      <c r="H12" s="2"/>
      <c r="I12" s="2"/>
      <c r="J12" s="2"/>
    </row>
    <row r="13" spans="2:11" s="40" customFormat="1" x14ac:dyDescent="0.25">
      <c r="B13" s="22">
        <v>2012</v>
      </c>
      <c r="C13" s="21">
        <v>80910722.806153715</v>
      </c>
      <c r="E13" s="2"/>
      <c r="F13" s="2"/>
      <c r="G13" s="2"/>
      <c r="H13" s="2"/>
      <c r="I13" s="2"/>
      <c r="J13" s="2"/>
    </row>
    <row r="14" spans="2:11" s="40" customFormat="1" x14ac:dyDescent="0.25">
      <c r="B14" s="22">
        <v>2013</v>
      </c>
      <c r="C14" s="21">
        <v>92843821.457530826</v>
      </c>
      <c r="E14" s="2"/>
      <c r="F14" s="2"/>
      <c r="G14" s="2"/>
      <c r="H14" s="2"/>
      <c r="I14" s="2"/>
      <c r="J14" s="2"/>
    </row>
    <row r="15" spans="2:11" s="40" customFormat="1" x14ac:dyDescent="0.25">
      <c r="B15" s="22">
        <v>2014</v>
      </c>
      <c r="C15" s="21">
        <v>85046430.884335488</v>
      </c>
      <c r="E15" s="2"/>
      <c r="F15" s="2"/>
      <c r="G15" s="2"/>
      <c r="H15" s="2"/>
      <c r="I15" s="2"/>
      <c r="J15" s="2"/>
    </row>
    <row r="16" spans="2:11" x14ac:dyDescent="0.25">
      <c r="B16" s="58">
        <v>42005</v>
      </c>
      <c r="C16" s="21">
        <v>10734696.624133319</v>
      </c>
      <c r="E16"/>
      <c r="F16"/>
      <c r="G16"/>
      <c r="H16"/>
      <c r="I16"/>
      <c r="J16"/>
    </row>
    <row r="17" spans="2:10" x14ac:dyDescent="0.25">
      <c r="B17" s="22">
        <v>2015</v>
      </c>
      <c r="C17" s="21">
        <f>SUM(C16:C16)</f>
        <v>10734696.624133319</v>
      </c>
      <c r="E17"/>
      <c r="F17"/>
      <c r="G17"/>
      <c r="H17"/>
      <c r="I17"/>
      <c r="J17"/>
    </row>
    <row r="18" spans="2:10" x14ac:dyDescent="0.25">
      <c r="B18" s="56"/>
      <c r="C18" s="57"/>
      <c r="E18"/>
      <c r="F18"/>
      <c r="G18"/>
      <c r="H18"/>
      <c r="I18"/>
      <c r="J18"/>
    </row>
    <row r="19" spans="2:10" x14ac:dyDescent="0.25">
      <c r="B19" s="35" t="s">
        <v>41</v>
      </c>
      <c r="E19"/>
      <c r="F19"/>
      <c r="G19"/>
      <c r="H19"/>
      <c r="I19"/>
      <c r="J19"/>
    </row>
    <row r="20" spans="2:10" x14ac:dyDescent="0.25">
      <c r="B20" s="35" t="s">
        <v>48</v>
      </c>
      <c r="C20" s="63"/>
      <c r="E20"/>
      <c r="F20"/>
      <c r="G20"/>
      <c r="H20"/>
      <c r="I20"/>
      <c r="J20"/>
    </row>
    <row r="21" spans="2:10" x14ac:dyDescent="0.25">
      <c r="B21" s="35"/>
      <c r="C21" s="35"/>
      <c r="E21"/>
      <c r="F21"/>
      <c r="G21"/>
      <c r="H21"/>
      <c r="I21"/>
      <c r="J21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Enlaces</vt:lpstr>
      <vt:lpstr>Participación del mercado</vt:lpstr>
      <vt:lpstr>INDICADORES ECONÓMICOS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Maribel Valdivieso</cp:lastModifiedBy>
  <dcterms:created xsi:type="dcterms:W3CDTF">2012-02-08T17:26:28Z</dcterms:created>
  <dcterms:modified xsi:type="dcterms:W3CDTF">2015-06-15T14:10:10Z</dcterms:modified>
</cp:coreProperties>
</file>